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46" activeTab="0"/>
  </bookViews>
  <sheets>
    <sheet name="Gesamt" sheetId="1" r:id="rId1"/>
    <sheet name="Junior Ort" sheetId="2" r:id="rId2"/>
    <sheet name="Senior Ort" sheetId="3" r:id="rId3"/>
    <sheet name="Junior Gäste" sheetId="4" r:id="rId4"/>
    <sheet name="Senior Gäste " sheetId="5" r:id="rId5"/>
    <sheet name="Elite XL" sheetId="6" r:id="rId6"/>
    <sheet name="Quali JUNIOR" sheetId="7" r:id="rId7"/>
    <sheet name="Quali SENIOR" sheetId="8" r:id="rId8"/>
  </sheets>
  <definedNames>
    <definedName name="_xlnm._FilterDatabase" localSheetId="0" hidden="1">'Gesamt'!$D$1:$D$212</definedName>
    <definedName name="_xlnm._FilterDatabase" localSheetId="3" hidden="1">'Junior Gäste'!$A$7:$M$48</definedName>
    <definedName name="_xlnm._FilterDatabase" localSheetId="4" hidden="1">'Senior Gäste '!$A$7:$M$48</definedName>
    <definedName name="_xlnm.Print_Titles" localSheetId="5">'Elite XL'!$7:$7</definedName>
    <definedName name="_xlnm.Print_Titles" localSheetId="0">'Gesamt'!$4:$4</definedName>
    <definedName name="_xlnm.Print_Titles" localSheetId="3">'Junior Gäste'!$7:$7</definedName>
    <definedName name="_xlnm.Print_Titles" localSheetId="1">'Junior Ort'!$7:$7</definedName>
    <definedName name="_xlnm.Print_Titles" localSheetId="6">'Quali JUNIOR'!$7:$7</definedName>
    <definedName name="_xlnm.Print_Titles" localSheetId="7">'Quali SENIOR'!$7:$7</definedName>
    <definedName name="_xlnm.Print_Titles" localSheetId="4">'Senior Gäste '!$7:$7</definedName>
    <definedName name="_xlnm.Print_Titles" localSheetId="2">'Senior Ort'!$7:$7</definedName>
  </definedNames>
  <calcPr fullCalcOnLoad="1" fullPrecision="0"/>
</workbook>
</file>

<file path=xl/comments1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<sst xmlns="http://schemas.openxmlformats.org/spreadsheetml/2006/main" count="318" uniqueCount="146">
  <si>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</si>
  <si>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</si>
  <si>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</si>
  <si>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</si>
  <si>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</si>
  <si>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</si>
  <si>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</si>
  <si>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</si>
  <si>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</si>
  <si>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</si>
  <si>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</si>
  <si>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</si>
  <si>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</si>
  <si>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</si>
  <si>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</si>
  <si>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Bestzeit je Lauf</t>
  </si>
  <si>
    <t>Bestzeiten je Lauf</t>
  </si>
  <si>
    <t>Thomé</t>
  </si>
  <si>
    <t>Lucas</t>
  </si>
  <si>
    <t>Kerpen</t>
  </si>
  <si>
    <t>Rottmann</t>
  </si>
  <si>
    <t>Annika</t>
  </si>
  <si>
    <t>van Loo</t>
  </si>
  <si>
    <t>Julian</t>
  </si>
  <si>
    <t>Förster</t>
  </si>
  <si>
    <t>Sarah</t>
  </si>
  <si>
    <t>Ingenerf</t>
  </si>
  <si>
    <t>David</t>
  </si>
  <si>
    <t>Friedrichsfeld</t>
  </si>
  <si>
    <t>Krechter</t>
  </si>
  <si>
    <t>Carolin</t>
  </si>
  <si>
    <t>Havixbeck</t>
  </si>
  <si>
    <t>Kelch</t>
  </si>
  <si>
    <t>Ricarda</t>
  </si>
  <si>
    <t>Bergkamen</t>
  </si>
  <si>
    <t>Xanten</t>
  </si>
  <si>
    <t>Westermann</t>
  </si>
  <si>
    <t>Desirée</t>
  </si>
  <si>
    <t>Overath</t>
  </si>
  <si>
    <t>Ricker</t>
  </si>
  <si>
    <t>Oliver</t>
  </si>
  <si>
    <t>Hannah</t>
  </si>
  <si>
    <t>Simmerath</t>
  </si>
  <si>
    <t>Jan</t>
  </si>
  <si>
    <t>Isaac</t>
  </si>
  <si>
    <t>Laura</t>
  </si>
  <si>
    <t>Mettingen</t>
  </si>
  <si>
    <t>Marvin</t>
  </si>
  <si>
    <t>Jost</t>
  </si>
  <si>
    <t>Marcel</t>
  </si>
  <si>
    <t>Patrick</t>
  </si>
  <si>
    <t>Wolters</t>
  </si>
  <si>
    <t>Marcus</t>
  </si>
  <si>
    <t>Philipp</t>
  </si>
  <si>
    <t>Gorgus</t>
  </si>
  <si>
    <t>Sandra</t>
  </si>
  <si>
    <t>Florian</t>
  </si>
  <si>
    <t>Stefan</t>
  </si>
  <si>
    <t>Fregin</t>
  </si>
  <si>
    <t>Lara</t>
  </si>
  <si>
    <t>Hegner</t>
  </si>
  <si>
    <t>Marc</t>
  </si>
  <si>
    <t>Mark</t>
  </si>
  <si>
    <t>Hollunder</t>
  </si>
  <si>
    <t>Katharina</t>
  </si>
  <si>
    <t>Lüttke</t>
  </si>
  <si>
    <t>Mara</t>
  </si>
  <si>
    <t>Neubarth</t>
  </si>
  <si>
    <t>Daniel</t>
  </si>
  <si>
    <t>van Limbeck</t>
  </si>
  <si>
    <t>Lena Mareike</t>
  </si>
  <si>
    <t>Cetinkaja</t>
  </si>
  <si>
    <t>Deniz</t>
  </si>
  <si>
    <t>Bloch</t>
  </si>
  <si>
    <t>Christin</t>
  </si>
  <si>
    <t>Jessica</t>
  </si>
  <si>
    <t>Schmitter</t>
  </si>
  <si>
    <t>Vincent</t>
  </si>
  <si>
    <t>Viersen</t>
  </si>
  <si>
    <t>Hummels</t>
  </si>
  <si>
    <t>Melissa</t>
  </si>
  <si>
    <t>Stromberg</t>
  </si>
  <si>
    <t>Dominik</t>
  </si>
  <si>
    <t>Strucken</t>
  </si>
  <si>
    <t>Thimo</t>
  </si>
  <si>
    <t>Maria</t>
  </si>
  <si>
    <t>Deck</t>
  </si>
  <si>
    <t>Manuel</t>
  </si>
  <si>
    <t>van der Bij</t>
  </si>
  <si>
    <t>Yvonne</t>
  </si>
  <si>
    <t>Lorenz</t>
  </si>
  <si>
    <t>Linda</t>
  </si>
  <si>
    <t>Sulitze</t>
  </si>
  <si>
    <t>Franziska</t>
  </si>
  <si>
    <t>Claudia</t>
  </si>
  <si>
    <t>Wunderlich</t>
  </si>
  <si>
    <t xml:space="preserve">Lena   </t>
  </si>
  <si>
    <t>Ruppichteroth</t>
  </si>
  <si>
    <t>Sebastian</t>
  </si>
  <si>
    <t>Meyer</t>
  </si>
  <si>
    <t>Lars</t>
  </si>
  <si>
    <t>Hupperts</t>
  </si>
  <si>
    <t>Sven</t>
  </si>
  <si>
    <t>Erika</t>
  </si>
  <si>
    <t>Christopher</t>
  </si>
  <si>
    <t>Harrer</t>
  </si>
  <si>
    <t>Carina</t>
  </si>
  <si>
    <t>Brüning</t>
  </si>
  <si>
    <t>Schroer</t>
  </si>
  <si>
    <t>Sabrina</t>
  </si>
  <si>
    <t>Offermann</t>
  </si>
  <si>
    <t>Holger</t>
  </si>
  <si>
    <t>Schmitz</t>
  </si>
  <si>
    <t>Robbi</t>
  </si>
  <si>
    <t>Roeben</t>
  </si>
  <si>
    <t>Krökel</t>
  </si>
  <si>
    <t>Marius</t>
  </si>
  <si>
    <t>Rödder</t>
  </si>
  <si>
    <t>Dustin</t>
  </si>
  <si>
    <t>Freudenberg</t>
  </si>
  <si>
    <t>Leismann</t>
  </si>
  <si>
    <t>Pascal</t>
  </si>
  <si>
    <t>Helge</t>
  </si>
  <si>
    <t>Schimanski</t>
  </si>
  <si>
    <t>Kim</t>
  </si>
  <si>
    <t>Späker</t>
  </si>
  <si>
    <t>Steffen</t>
  </si>
  <si>
    <t>Reddieß</t>
  </si>
  <si>
    <t>Shaune</t>
  </si>
  <si>
    <t>Rheine</t>
  </si>
  <si>
    <t>Sidney</t>
  </si>
  <si>
    <t>Kaufhod</t>
  </si>
  <si>
    <t>Konietzny</t>
  </si>
  <si>
    <t>Mario</t>
  </si>
  <si>
    <t>Yilmaz</t>
  </si>
  <si>
    <t>Malik</t>
  </si>
  <si>
    <t>Eickmann</t>
  </si>
  <si>
    <t>Morten</t>
  </si>
  <si>
    <t>Bad Bentheim</t>
  </si>
  <si>
    <t>Kues</t>
  </si>
  <si>
    <t>Jonas</t>
  </si>
  <si>
    <t>Stagge</t>
  </si>
  <si>
    <t>Matthias</t>
  </si>
  <si>
    <t>Schledehausen</t>
  </si>
  <si>
    <t>Brückerhoff</t>
  </si>
  <si>
    <t>Finja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</si>
</sst>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3" fontId="1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212"/>
  <sheetViews>
    <sheetView tabSelected="1" zoomScale="95" zoomScaleNormal="9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00390625" style="10" customWidth="1"/>
    <col min="2" max="2" width="20.00390625" style="0" customWidth="1"/>
    <col min="3" max="3" width="18.421875" style="0" customWidth="1"/>
    <col min="4" max="4" width="21.28125" style="0" customWidth="1"/>
    <col min="5" max="5" width="9.8515625" style="12" customWidth="1"/>
    <col min="6" max="6" width="9.28125" style="12" customWidth="1"/>
    <col min="7" max="7" width="8.8515625" style="12" customWidth="1"/>
    <col min="8" max="8" width="8.140625" style="12" customWidth="1"/>
    <col min="9" max="9" width="9.28125" style="12" customWidth="1"/>
    <col min="10" max="10" width="9.140625" style="12" customWidth="1"/>
    <col min="11" max="11" width="11.421875" style="12" customWidth="1"/>
  </cols>
  <sheetData>
    <row r="1" spans="2:4" ht="12.75">
      <c r="B1" s="16"/>
      <c r="C1" s="16"/>
      <c r="D1" s="16"/>
    </row>
    <row r="2" spans="1:10" ht="12.75">
      <c r="A2" s="28" t="s">
        <v>4</v>
      </c>
      <c r="B2" s="28"/>
      <c r="C2" s="28"/>
      <c r="D2" s="28"/>
      <c r="E2" s="15">
        <v>0</v>
      </c>
      <c r="F2" s="15">
        <v>1</v>
      </c>
      <c r="G2" s="15">
        <v>1</v>
      </c>
      <c r="H2" s="15">
        <v>1</v>
      </c>
      <c r="I2" s="15">
        <v>1</v>
      </c>
      <c r="J2" s="15">
        <v>1</v>
      </c>
    </row>
    <row r="3" spans="2:4" ht="12.75">
      <c r="B3" s="16"/>
      <c r="C3" s="16"/>
      <c r="D3" s="16"/>
    </row>
    <row r="4" spans="1:11" ht="12.75">
      <c r="A4" s="17" t="s">
        <v>0</v>
      </c>
      <c r="B4" s="3" t="s">
        <v>1</v>
      </c>
      <c r="C4" s="3" t="s">
        <v>8</v>
      </c>
      <c r="D4" s="3" t="s">
        <v>2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3</v>
      </c>
    </row>
    <row r="5" spans="1:11" ht="12.75">
      <c r="A5" s="10">
        <v>101</v>
      </c>
      <c r="B5" s="22" t="s">
        <v>120</v>
      </c>
      <c r="C5" s="23" t="s">
        <v>82</v>
      </c>
      <c r="D5" s="23" t="s">
        <v>46</v>
      </c>
      <c r="E5" s="12">
        <v>27.97</v>
      </c>
      <c r="F5" s="12">
        <v>27.93</v>
      </c>
      <c r="G5" s="12">
        <v>27.22</v>
      </c>
      <c r="H5" s="12">
        <v>27.33</v>
      </c>
      <c r="I5" s="12">
        <v>27.33</v>
      </c>
      <c r="K5" s="12">
        <f>SUM(E5*$E$2+F5*$F$2+G5*$G$2+H5*$H$2+I5*$I$2+$J$2*J5)</f>
        <v>109.81</v>
      </c>
    </row>
    <row r="6" spans="1:11" ht="12.75">
      <c r="A6" s="10">
        <v>103</v>
      </c>
      <c r="B6" s="22" t="s">
        <v>24</v>
      </c>
      <c r="C6" s="23" t="s">
        <v>43</v>
      </c>
      <c r="D6" s="23" t="s">
        <v>42</v>
      </c>
      <c r="E6" s="12">
        <v>27.49</v>
      </c>
      <c r="F6" s="12">
        <v>28.02</v>
      </c>
      <c r="G6" s="12">
        <v>26.99</v>
      </c>
      <c r="H6" s="12">
        <v>27.31</v>
      </c>
      <c r="I6" s="12">
        <v>27.11</v>
      </c>
      <c r="K6" s="12">
        <f aca="true" t="shared" si="0" ref="K6:K68">SUM(E6*$E$2+F6*$F$2+G6*$G$2+H6*$H$2+I6*$I$2+$J$2*J6)</f>
        <v>109.43</v>
      </c>
    </row>
    <row r="7" spans="1:11" ht="12.75">
      <c r="A7" s="10">
        <v>108</v>
      </c>
      <c r="B7" s="22" t="s">
        <v>127</v>
      </c>
      <c r="C7" s="23" t="s">
        <v>130</v>
      </c>
      <c r="D7" s="23" t="s">
        <v>129</v>
      </c>
      <c r="E7" s="12">
        <v>27.76</v>
      </c>
      <c r="F7" s="12">
        <v>27.62</v>
      </c>
      <c r="G7" s="12">
        <v>26.93</v>
      </c>
      <c r="H7" s="12">
        <v>27.22</v>
      </c>
      <c r="I7" s="12">
        <v>27.39</v>
      </c>
      <c r="K7" s="12">
        <f t="shared" si="0"/>
        <v>109.16</v>
      </c>
    </row>
    <row r="8" spans="1:11" ht="12.75">
      <c r="A8" s="10">
        <v>109</v>
      </c>
      <c r="B8" t="s">
        <v>24</v>
      </c>
      <c r="C8" t="s">
        <v>25</v>
      </c>
      <c r="D8" t="s">
        <v>19</v>
      </c>
      <c r="E8" s="12">
        <v>27.48</v>
      </c>
      <c r="F8" s="12">
        <v>28.05</v>
      </c>
      <c r="G8" s="12">
        <v>26.89</v>
      </c>
      <c r="H8" s="12">
        <v>27.74</v>
      </c>
      <c r="I8" s="12">
        <v>27.63</v>
      </c>
      <c r="K8" s="12">
        <f t="shared" si="0"/>
        <v>110.31</v>
      </c>
    </row>
    <row r="9" spans="1:11" ht="12.75">
      <c r="A9" s="10">
        <v>114</v>
      </c>
      <c r="B9" s="22" t="s">
        <v>39</v>
      </c>
      <c r="C9" s="23" t="s">
        <v>40</v>
      </c>
      <c r="D9" s="23" t="s">
        <v>31</v>
      </c>
      <c r="E9" s="12">
        <v>28.02</v>
      </c>
      <c r="F9" s="12">
        <v>28.04</v>
      </c>
      <c r="G9" s="12">
        <v>27.11</v>
      </c>
      <c r="H9" s="12">
        <v>27.38</v>
      </c>
      <c r="I9" s="12">
        <v>27.61</v>
      </c>
      <c r="K9" s="12">
        <f t="shared" si="0"/>
        <v>110.14</v>
      </c>
    </row>
    <row r="10" spans="1:11" ht="12.75">
      <c r="A10" s="10">
        <v>115</v>
      </c>
      <c r="B10" s="22" t="s">
        <v>36</v>
      </c>
      <c r="C10" s="23" t="s">
        <v>37</v>
      </c>
      <c r="D10" s="23" t="s">
        <v>38</v>
      </c>
      <c r="E10" s="12">
        <v>27.96</v>
      </c>
      <c r="F10" s="12">
        <v>28.48</v>
      </c>
      <c r="G10" s="12">
        <v>27.15</v>
      </c>
      <c r="H10" s="12">
        <v>27.9</v>
      </c>
      <c r="I10" s="12">
        <v>27.94</v>
      </c>
      <c r="K10" s="12">
        <f t="shared" si="0"/>
        <v>111.47</v>
      </c>
    </row>
    <row r="11" spans="1:11" ht="12.75">
      <c r="A11" s="10">
        <v>120</v>
      </c>
      <c r="B11" s="20" t="s">
        <v>117</v>
      </c>
      <c r="C11" s="21" t="s">
        <v>118</v>
      </c>
      <c r="D11" s="23" t="s">
        <v>119</v>
      </c>
      <c r="E11" s="12">
        <v>28.13</v>
      </c>
      <c r="F11" s="12">
        <v>27.93</v>
      </c>
      <c r="G11" s="12">
        <v>27.17</v>
      </c>
      <c r="H11" s="12">
        <v>27.71</v>
      </c>
      <c r="I11" s="12">
        <v>27.96</v>
      </c>
      <c r="K11" s="12">
        <f t="shared" si="0"/>
        <v>110.77</v>
      </c>
    </row>
    <row r="12" spans="1:11" ht="12.75">
      <c r="A12" s="10">
        <v>122</v>
      </c>
      <c r="B12" s="22" t="s">
        <v>44</v>
      </c>
      <c r="C12" s="23" t="s">
        <v>45</v>
      </c>
      <c r="D12" s="23" t="s">
        <v>42</v>
      </c>
      <c r="E12" s="12">
        <v>28.25</v>
      </c>
      <c r="F12" s="12">
        <v>28.42</v>
      </c>
      <c r="G12" s="12">
        <v>27.04</v>
      </c>
      <c r="H12" s="12">
        <v>27.92</v>
      </c>
      <c r="I12" s="12">
        <v>27.84</v>
      </c>
      <c r="K12" s="12">
        <f t="shared" si="0"/>
        <v>111.22</v>
      </c>
    </row>
    <row r="13" spans="1:11" ht="12.75">
      <c r="A13" s="10">
        <v>126</v>
      </c>
      <c r="B13" t="s">
        <v>17</v>
      </c>
      <c r="C13" t="s">
        <v>18</v>
      </c>
      <c r="D13" t="s">
        <v>19</v>
      </c>
      <c r="E13" s="12">
        <v>28.72</v>
      </c>
      <c r="F13" s="12">
        <v>28.79</v>
      </c>
      <c r="G13" s="12">
        <v>27.71</v>
      </c>
      <c r="H13" s="12">
        <v>28.06</v>
      </c>
      <c r="I13" s="12">
        <v>28.44</v>
      </c>
      <c r="K13" s="12">
        <f t="shared" si="0"/>
        <v>113</v>
      </c>
    </row>
    <row r="14" spans="1:11" ht="12.75">
      <c r="A14" s="10">
        <v>132</v>
      </c>
      <c r="B14" s="22" t="s">
        <v>32</v>
      </c>
      <c r="C14" s="23" t="s">
        <v>33</v>
      </c>
      <c r="D14" s="23" t="s">
        <v>34</v>
      </c>
      <c r="E14" s="12">
        <v>27.96</v>
      </c>
      <c r="F14" s="12">
        <v>28.64</v>
      </c>
      <c r="G14" s="12">
        <v>27.46</v>
      </c>
      <c r="H14" s="12">
        <v>27.99</v>
      </c>
      <c r="I14" s="12">
        <v>27.65</v>
      </c>
      <c r="K14" s="12">
        <f t="shared" si="0"/>
        <v>111.74</v>
      </c>
    </row>
    <row r="15" spans="1:11" ht="12.75">
      <c r="A15" s="10">
        <v>133</v>
      </c>
      <c r="B15" s="25" t="s">
        <v>29</v>
      </c>
      <c r="C15" s="26" t="s">
        <v>30</v>
      </c>
      <c r="D15" s="26" t="s">
        <v>28</v>
      </c>
      <c r="E15" s="12">
        <v>28.11</v>
      </c>
      <c r="F15" s="12">
        <v>28.24</v>
      </c>
      <c r="G15" s="12">
        <v>27.33</v>
      </c>
      <c r="H15" s="12">
        <v>27.63</v>
      </c>
      <c r="I15" s="12">
        <v>27.69</v>
      </c>
      <c r="K15" s="12">
        <f t="shared" si="0"/>
        <v>110.89</v>
      </c>
    </row>
    <row r="16" spans="1:11" ht="12.75">
      <c r="A16" s="10">
        <v>135</v>
      </c>
      <c r="B16" s="22" t="s">
        <v>24</v>
      </c>
      <c r="C16" s="23" t="s">
        <v>41</v>
      </c>
      <c r="D16" s="23" t="s">
        <v>42</v>
      </c>
      <c r="E16" s="12">
        <v>27.58</v>
      </c>
      <c r="F16" s="12">
        <v>28.26</v>
      </c>
      <c r="G16" s="12">
        <v>27.09</v>
      </c>
      <c r="H16" s="12">
        <v>27.64</v>
      </c>
      <c r="I16" s="12">
        <v>27.34</v>
      </c>
      <c r="K16" s="12">
        <f t="shared" si="0"/>
        <v>110.33</v>
      </c>
    </row>
    <row r="17" spans="1:11" ht="12.75">
      <c r="A17" s="10">
        <v>140</v>
      </c>
      <c r="B17" s="18" t="s">
        <v>22</v>
      </c>
      <c r="C17" s="19" t="s">
        <v>23</v>
      </c>
      <c r="D17" s="19" t="s">
        <v>19</v>
      </c>
      <c r="E17" s="12">
        <v>28.08</v>
      </c>
      <c r="F17" s="12">
        <v>28.08</v>
      </c>
      <c r="G17" s="12">
        <v>27.54</v>
      </c>
      <c r="H17" s="12">
        <v>27.65</v>
      </c>
      <c r="I17" s="12">
        <v>27.62</v>
      </c>
      <c r="K17" s="12">
        <f t="shared" si="0"/>
        <v>110.89</v>
      </c>
    </row>
    <row r="18" spans="1:11" ht="12.75">
      <c r="A18" s="10">
        <v>143</v>
      </c>
      <c r="B18" s="22" t="s">
        <v>76</v>
      </c>
      <c r="C18" s="23" t="s">
        <v>77</v>
      </c>
      <c r="D18" s="23" t="s">
        <v>78</v>
      </c>
      <c r="E18" s="12">
        <v>27.74</v>
      </c>
      <c r="F18" s="12">
        <v>28.36</v>
      </c>
      <c r="G18" s="12">
        <v>27.62</v>
      </c>
      <c r="H18" s="12">
        <v>27.86</v>
      </c>
      <c r="I18" s="12">
        <v>27.66</v>
      </c>
      <c r="K18" s="12">
        <f t="shared" si="0"/>
        <v>111.5</v>
      </c>
    </row>
    <row r="19" spans="1:11" ht="12.75">
      <c r="A19" s="10">
        <v>148</v>
      </c>
      <c r="B19" s="18" t="s">
        <v>20</v>
      </c>
      <c r="C19" s="19" t="s">
        <v>21</v>
      </c>
      <c r="D19" s="19" t="s">
        <v>19</v>
      </c>
      <c r="E19" s="12">
        <v>28.53</v>
      </c>
      <c r="F19" s="12">
        <v>28.84</v>
      </c>
      <c r="G19" s="12">
        <v>27.61</v>
      </c>
      <c r="H19" s="12">
        <v>28.11</v>
      </c>
      <c r="I19" s="12">
        <v>28.03</v>
      </c>
      <c r="K19" s="12">
        <f t="shared" si="0"/>
        <v>112.59</v>
      </c>
    </row>
    <row r="20" spans="1:11" ht="12.75">
      <c r="A20" s="10">
        <v>152</v>
      </c>
      <c r="B20" s="22" t="s">
        <v>132</v>
      </c>
      <c r="C20" s="23" t="s">
        <v>133</v>
      </c>
      <c r="D20" s="23" t="s">
        <v>19</v>
      </c>
      <c r="E20" s="12">
        <v>28.16</v>
      </c>
      <c r="F20" s="12">
        <v>28.64</v>
      </c>
      <c r="G20" s="12">
        <v>27.18</v>
      </c>
      <c r="H20" s="12">
        <v>28.06</v>
      </c>
      <c r="I20" s="12">
        <v>27.68</v>
      </c>
      <c r="K20" s="12">
        <f t="shared" si="0"/>
        <v>111.56</v>
      </c>
    </row>
    <row r="21" spans="1:11" ht="12.75">
      <c r="A21" s="10">
        <v>154</v>
      </c>
      <c r="B21" s="22" t="s">
        <v>136</v>
      </c>
      <c r="C21" s="23" t="s">
        <v>137</v>
      </c>
      <c r="D21" s="23" t="s">
        <v>138</v>
      </c>
      <c r="E21" s="12">
        <v>28.43</v>
      </c>
      <c r="F21" s="12">
        <v>28.44</v>
      </c>
      <c r="G21" s="12">
        <v>27.52</v>
      </c>
      <c r="H21" s="12">
        <v>28</v>
      </c>
      <c r="I21" s="12">
        <v>27.69</v>
      </c>
      <c r="K21" s="12">
        <f t="shared" si="0"/>
        <v>111.65</v>
      </c>
    </row>
    <row r="22" spans="1:11" ht="12.75">
      <c r="A22" s="10">
        <v>156</v>
      </c>
      <c r="B22" s="18" t="s">
        <v>139</v>
      </c>
      <c r="C22" s="19" t="s">
        <v>140</v>
      </c>
      <c r="D22" s="19" t="s">
        <v>138</v>
      </c>
      <c r="E22" s="12">
        <v>28.02</v>
      </c>
      <c r="F22" s="12">
        <v>28.94</v>
      </c>
      <c r="G22" s="12">
        <v>27.43</v>
      </c>
      <c r="H22" s="12">
        <v>28.52</v>
      </c>
      <c r="I22" s="12">
        <v>27.78</v>
      </c>
      <c r="K22" s="12">
        <f t="shared" si="0"/>
        <v>112.67</v>
      </c>
    </row>
    <row r="23" spans="1:11" ht="12.75">
      <c r="A23" s="10">
        <v>164</v>
      </c>
      <c r="B23" s="22" t="s">
        <v>26</v>
      </c>
      <c r="C23" s="23" t="s">
        <v>27</v>
      </c>
      <c r="D23" s="23" t="s">
        <v>19</v>
      </c>
      <c r="E23" s="12">
        <v>28.15</v>
      </c>
      <c r="F23" s="12">
        <v>27.14</v>
      </c>
      <c r="G23" s="12">
        <v>27.49</v>
      </c>
      <c r="H23" s="12">
        <v>27.78</v>
      </c>
      <c r="I23" s="12">
        <v>27.8</v>
      </c>
      <c r="K23" s="12">
        <f t="shared" si="0"/>
        <v>110.21</v>
      </c>
    </row>
    <row r="24" spans="1:11" ht="12.75">
      <c r="A24" s="10">
        <v>165</v>
      </c>
      <c r="B24" s="18" t="s">
        <v>131</v>
      </c>
      <c r="C24" s="19" t="s">
        <v>100</v>
      </c>
      <c r="D24" s="19" t="s">
        <v>19</v>
      </c>
      <c r="E24" s="12">
        <v>28.68</v>
      </c>
      <c r="F24" s="12">
        <v>28.01</v>
      </c>
      <c r="G24" s="12">
        <v>28.28</v>
      </c>
      <c r="H24" s="12">
        <v>29.07</v>
      </c>
      <c r="I24" s="12">
        <v>28.75</v>
      </c>
      <c r="K24" s="12">
        <f t="shared" si="0"/>
        <v>114.11</v>
      </c>
    </row>
    <row r="25" spans="1:11" ht="12.75">
      <c r="A25" s="10">
        <v>166</v>
      </c>
      <c r="B25" s="22" t="s">
        <v>134</v>
      </c>
      <c r="C25" s="23" t="s">
        <v>135</v>
      </c>
      <c r="D25" s="23" t="s">
        <v>19</v>
      </c>
      <c r="E25" s="12">
        <v>28.68</v>
      </c>
      <c r="F25" s="12">
        <v>28.91</v>
      </c>
      <c r="G25" s="12">
        <v>28.43</v>
      </c>
      <c r="H25" s="12">
        <v>28.32</v>
      </c>
      <c r="I25" s="12">
        <v>28.63</v>
      </c>
      <c r="K25" s="12">
        <f t="shared" si="0"/>
        <v>114.29</v>
      </c>
    </row>
    <row r="26" spans="1:11" ht="12.75">
      <c r="A26" s="10">
        <v>301</v>
      </c>
      <c r="B26" s="22" t="s">
        <v>48</v>
      </c>
      <c r="C26" s="23" t="s">
        <v>50</v>
      </c>
      <c r="D26" s="23" t="s">
        <v>19</v>
      </c>
      <c r="E26" s="12">
        <v>26.09</v>
      </c>
      <c r="F26" s="12">
        <v>26.81</v>
      </c>
      <c r="G26" s="12">
        <v>26.07</v>
      </c>
      <c r="H26" s="12">
        <v>26.59</v>
      </c>
      <c r="I26" s="12">
        <v>26.14</v>
      </c>
      <c r="K26" s="12">
        <f t="shared" si="0"/>
        <v>105.61</v>
      </c>
    </row>
    <row r="27" spans="1:11" ht="12.75">
      <c r="A27" s="10">
        <v>302</v>
      </c>
      <c r="B27" s="22" t="s">
        <v>24</v>
      </c>
      <c r="C27" s="23" t="s">
        <v>100</v>
      </c>
      <c r="D27" s="23" t="s">
        <v>42</v>
      </c>
      <c r="E27" s="12">
        <v>26.27</v>
      </c>
      <c r="F27" s="12">
        <v>26.39</v>
      </c>
      <c r="G27" s="12">
        <v>26.17</v>
      </c>
      <c r="H27" s="12">
        <v>26.42</v>
      </c>
      <c r="I27" s="12">
        <v>26.21</v>
      </c>
      <c r="K27" s="12">
        <f t="shared" si="0"/>
        <v>105.19</v>
      </c>
    </row>
    <row r="28" spans="1:11" ht="12.75">
      <c r="A28" s="10">
        <v>303</v>
      </c>
      <c r="B28" s="22" t="s">
        <v>48</v>
      </c>
      <c r="C28" s="23" t="s">
        <v>49</v>
      </c>
      <c r="D28" s="23" t="s">
        <v>19</v>
      </c>
      <c r="E28" s="12">
        <v>26.26</v>
      </c>
      <c r="F28" s="12">
        <v>26.74</v>
      </c>
      <c r="G28" s="12">
        <v>26.31</v>
      </c>
      <c r="H28" s="12">
        <v>26.83</v>
      </c>
      <c r="I28" s="12">
        <v>26.31</v>
      </c>
      <c r="K28" s="12">
        <f t="shared" si="0"/>
        <v>106.19</v>
      </c>
    </row>
    <row r="29" spans="1:11" ht="12.75">
      <c r="A29" s="10">
        <v>309</v>
      </c>
      <c r="B29" s="22" t="s">
        <v>90</v>
      </c>
      <c r="C29" s="23" t="s">
        <v>18</v>
      </c>
      <c r="D29" s="23" t="s">
        <v>38</v>
      </c>
      <c r="E29" s="12">
        <v>26.37</v>
      </c>
      <c r="F29" s="12">
        <v>26.44</v>
      </c>
      <c r="G29" s="12">
        <v>26.23</v>
      </c>
      <c r="H29" s="12">
        <v>26.58</v>
      </c>
      <c r="I29" s="12">
        <v>26.28</v>
      </c>
      <c r="K29" s="12">
        <f t="shared" si="0"/>
        <v>105.53</v>
      </c>
    </row>
    <row r="30" spans="1:11" ht="12.75">
      <c r="A30" s="10">
        <v>310</v>
      </c>
      <c r="B30" s="22" t="s">
        <v>92</v>
      </c>
      <c r="C30" s="23" t="s">
        <v>93</v>
      </c>
      <c r="D30" s="23" t="s">
        <v>34</v>
      </c>
      <c r="E30" s="12">
        <v>26.39</v>
      </c>
      <c r="F30" s="12">
        <v>26.91</v>
      </c>
      <c r="G30" s="12">
        <v>26.46</v>
      </c>
      <c r="H30" s="12">
        <v>27</v>
      </c>
      <c r="I30" s="12">
        <v>26.17</v>
      </c>
      <c r="K30" s="12">
        <f t="shared" si="0"/>
        <v>106.54</v>
      </c>
    </row>
    <row r="31" spans="1:11" ht="12.75">
      <c r="A31" s="10">
        <v>312</v>
      </c>
      <c r="B31" s="16" t="s">
        <v>123</v>
      </c>
      <c r="C31" s="23" t="s">
        <v>124</v>
      </c>
      <c r="D31" s="23" t="s">
        <v>34</v>
      </c>
      <c r="E31" s="12">
        <v>26.59</v>
      </c>
      <c r="F31" s="12">
        <v>26.53</v>
      </c>
      <c r="G31" s="12">
        <v>26.6</v>
      </c>
      <c r="H31" s="12">
        <v>26.52</v>
      </c>
      <c r="I31" s="12">
        <v>26.45</v>
      </c>
      <c r="K31" s="12">
        <f t="shared" si="0"/>
        <v>106.1</v>
      </c>
    </row>
    <row r="32" spans="1:11" ht="12.75">
      <c r="A32" s="10">
        <v>314</v>
      </c>
      <c r="B32" s="22" t="s">
        <v>127</v>
      </c>
      <c r="C32" s="23" t="s">
        <v>128</v>
      </c>
      <c r="D32" s="23" t="s">
        <v>129</v>
      </c>
      <c r="E32" s="12">
        <v>26.1</v>
      </c>
      <c r="F32" s="12">
        <v>26.46</v>
      </c>
      <c r="G32" s="12">
        <v>26.09</v>
      </c>
      <c r="H32" s="12">
        <v>26.68</v>
      </c>
      <c r="I32" s="12">
        <v>26.11</v>
      </c>
      <c r="K32" s="12">
        <f t="shared" si="0"/>
        <v>105.34</v>
      </c>
    </row>
    <row r="33" spans="1:11" ht="12.75">
      <c r="A33" s="10">
        <v>316</v>
      </c>
      <c r="B33" s="18" t="s">
        <v>54</v>
      </c>
      <c r="C33" s="19" t="s">
        <v>55</v>
      </c>
      <c r="D33" s="19" t="s">
        <v>19</v>
      </c>
      <c r="E33" s="12">
        <v>26.6</v>
      </c>
      <c r="F33" s="12">
        <v>26.64</v>
      </c>
      <c r="G33" s="12">
        <v>26.83</v>
      </c>
      <c r="H33" s="12">
        <v>26.86</v>
      </c>
      <c r="I33" s="12">
        <v>26.53</v>
      </c>
      <c r="K33" s="12">
        <f t="shared" si="0"/>
        <v>106.86</v>
      </c>
    </row>
    <row r="34" spans="1:11" ht="12.75">
      <c r="A34" s="10">
        <v>317</v>
      </c>
      <c r="B34" s="22" t="s">
        <v>99</v>
      </c>
      <c r="C34" s="23" t="s">
        <v>50</v>
      </c>
      <c r="D34" s="23" t="s">
        <v>42</v>
      </c>
      <c r="E34" s="12">
        <v>26.33</v>
      </c>
      <c r="F34" s="12">
        <v>26.72</v>
      </c>
      <c r="G34" s="12">
        <v>26.19</v>
      </c>
      <c r="H34" s="12">
        <v>26.83</v>
      </c>
      <c r="I34" s="12">
        <v>26.18</v>
      </c>
      <c r="K34" s="12">
        <f t="shared" si="0"/>
        <v>105.92</v>
      </c>
    </row>
    <row r="35" spans="1:11" ht="12.75">
      <c r="A35" s="10">
        <v>319</v>
      </c>
      <c r="B35" s="22" t="s">
        <v>90</v>
      </c>
      <c r="C35" s="23" t="s">
        <v>91</v>
      </c>
      <c r="D35" s="23" t="s">
        <v>38</v>
      </c>
      <c r="E35" s="12">
        <v>26.52</v>
      </c>
      <c r="F35" s="12">
        <v>26.54</v>
      </c>
      <c r="G35" s="12">
        <v>26.67</v>
      </c>
      <c r="H35" s="12">
        <v>26.83</v>
      </c>
      <c r="I35" s="12">
        <v>26.45</v>
      </c>
      <c r="K35" s="12">
        <f t="shared" si="0"/>
        <v>106.49</v>
      </c>
    </row>
    <row r="36" spans="1:11" ht="12.75">
      <c r="A36" s="10">
        <v>320</v>
      </c>
      <c r="B36" s="18" t="s">
        <v>54</v>
      </c>
      <c r="C36" s="19" t="s">
        <v>56</v>
      </c>
      <c r="D36" s="19" t="s">
        <v>19</v>
      </c>
      <c r="E36" s="12">
        <v>26.32</v>
      </c>
      <c r="F36" s="12">
        <v>26.78</v>
      </c>
      <c r="G36" s="12">
        <v>26.55</v>
      </c>
      <c r="H36" s="12">
        <v>26.96</v>
      </c>
      <c r="I36" s="12">
        <v>26.19</v>
      </c>
      <c r="K36" s="12">
        <f t="shared" si="0"/>
        <v>106.48</v>
      </c>
    </row>
    <row r="37" spans="1:11" ht="12.75">
      <c r="A37" s="10">
        <v>322</v>
      </c>
      <c r="B37" s="22" t="s">
        <v>51</v>
      </c>
      <c r="C37" s="23" t="s">
        <v>52</v>
      </c>
      <c r="D37" s="23" t="s">
        <v>19</v>
      </c>
      <c r="E37" s="12">
        <v>26.41</v>
      </c>
      <c r="F37" s="12">
        <v>26.28</v>
      </c>
      <c r="G37" s="12">
        <v>26.58</v>
      </c>
      <c r="H37" s="12">
        <v>26.6</v>
      </c>
      <c r="I37" s="12">
        <v>26.25</v>
      </c>
      <c r="K37" s="12">
        <f t="shared" si="0"/>
        <v>105.71</v>
      </c>
    </row>
    <row r="38" spans="1:11" ht="12.75">
      <c r="A38" s="10">
        <v>326</v>
      </c>
      <c r="B38" s="18" t="s">
        <v>51</v>
      </c>
      <c r="C38" s="19" t="s">
        <v>53</v>
      </c>
      <c r="D38" s="19" t="s">
        <v>19</v>
      </c>
      <c r="E38" s="12">
        <v>26.47</v>
      </c>
      <c r="F38" s="12">
        <v>26.78</v>
      </c>
      <c r="G38" s="12">
        <v>26.56</v>
      </c>
      <c r="H38" s="12">
        <v>27.27</v>
      </c>
      <c r="I38" s="12">
        <v>26.37</v>
      </c>
      <c r="K38" s="12">
        <f t="shared" si="0"/>
        <v>106.98</v>
      </c>
    </row>
    <row r="39" spans="1:11" ht="12.75">
      <c r="A39" s="10">
        <v>327</v>
      </c>
      <c r="B39" s="27" t="s">
        <v>86</v>
      </c>
      <c r="C39" s="23" t="s">
        <v>87</v>
      </c>
      <c r="D39" s="23" t="s">
        <v>42</v>
      </c>
      <c r="E39" s="12">
        <v>27.4</v>
      </c>
      <c r="F39" s="12">
        <v>26.39</v>
      </c>
      <c r="G39" s="12">
        <v>26.48</v>
      </c>
      <c r="H39" s="12">
        <v>26.61</v>
      </c>
      <c r="I39" s="12">
        <v>26.41</v>
      </c>
      <c r="K39" s="12">
        <f t="shared" si="0"/>
        <v>105.89</v>
      </c>
    </row>
    <row r="40" spans="1:11" ht="12.75">
      <c r="A40" s="10">
        <v>328</v>
      </c>
      <c r="B40" s="22" t="s">
        <v>83</v>
      </c>
      <c r="C40" s="23" t="s">
        <v>84</v>
      </c>
      <c r="D40" s="23" t="s">
        <v>78</v>
      </c>
      <c r="E40" s="12">
        <v>26.69</v>
      </c>
      <c r="F40" s="12">
        <v>26.92</v>
      </c>
      <c r="G40" s="12">
        <v>26.6</v>
      </c>
      <c r="H40" s="12">
        <v>27.15</v>
      </c>
      <c r="I40" s="12">
        <v>26.5</v>
      </c>
      <c r="K40" s="12">
        <f t="shared" si="0"/>
        <v>107.17</v>
      </c>
    </row>
    <row r="41" spans="1:11" ht="12.75">
      <c r="A41" s="10">
        <v>332</v>
      </c>
      <c r="B41" s="22" t="s">
        <v>69</v>
      </c>
      <c r="C41" s="23" t="s">
        <v>70</v>
      </c>
      <c r="D41" s="23" t="s">
        <v>28</v>
      </c>
      <c r="E41" s="12">
        <v>26.73</v>
      </c>
      <c r="F41" s="12">
        <v>26.58</v>
      </c>
      <c r="G41" s="12">
        <v>26.88</v>
      </c>
      <c r="H41" s="12">
        <v>26.77</v>
      </c>
      <c r="I41" s="12">
        <v>26.67</v>
      </c>
      <c r="K41" s="12">
        <f t="shared" si="0"/>
        <v>106.9</v>
      </c>
    </row>
    <row r="42" spans="1:11" ht="12.75">
      <c r="A42" s="10">
        <v>333</v>
      </c>
      <c r="B42" s="22" t="s">
        <v>95</v>
      </c>
      <c r="C42" s="23" t="s">
        <v>96</v>
      </c>
      <c r="D42" s="23" t="s">
        <v>97</v>
      </c>
      <c r="E42" s="12">
        <v>26.24</v>
      </c>
      <c r="F42" s="12">
        <v>26.63</v>
      </c>
      <c r="G42" s="12">
        <v>26.43</v>
      </c>
      <c r="H42" s="12">
        <v>26.95</v>
      </c>
      <c r="I42" s="12">
        <v>25.98</v>
      </c>
      <c r="K42" s="12">
        <f t="shared" si="0"/>
        <v>105.99</v>
      </c>
    </row>
    <row r="43" spans="1:11" ht="12.75">
      <c r="A43" s="10">
        <v>337</v>
      </c>
      <c r="B43" s="22" t="s">
        <v>86</v>
      </c>
      <c r="C43" s="23" t="s">
        <v>98</v>
      </c>
      <c r="D43" s="23" t="s">
        <v>42</v>
      </c>
      <c r="E43" s="12">
        <v>26.17</v>
      </c>
      <c r="F43" s="12">
        <v>26.44</v>
      </c>
      <c r="G43" s="12">
        <v>26.66</v>
      </c>
      <c r="H43" s="12">
        <v>26.51</v>
      </c>
      <c r="I43" s="12">
        <v>26.31</v>
      </c>
      <c r="K43" s="12">
        <f t="shared" si="0"/>
        <v>105.92</v>
      </c>
    </row>
    <row r="44" spans="1:11" ht="12.75">
      <c r="A44" s="10">
        <v>339</v>
      </c>
      <c r="B44" s="18" t="s">
        <v>79</v>
      </c>
      <c r="C44" s="19" t="s">
        <v>80</v>
      </c>
      <c r="D44" s="19" t="s">
        <v>81</v>
      </c>
      <c r="E44" s="12">
        <v>26.52</v>
      </c>
      <c r="F44" s="12">
        <v>26.49</v>
      </c>
      <c r="G44" s="12">
        <v>26.9</v>
      </c>
      <c r="H44" s="12">
        <v>27.09</v>
      </c>
      <c r="I44" s="12">
        <v>26.39</v>
      </c>
      <c r="K44" s="12">
        <f t="shared" si="0"/>
        <v>106.87</v>
      </c>
    </row>
    <row r="45" spans="1:11" ht="12.75">
      <c r="A45" s="10">
        <v>340</v>
      </c>
      <c r="B45" s="22" t="s">
        <v>63</v>
      </c>
      <c r="C45" s="23" t="s">
        <v>64</v>
      </c>
      <c r="D45" s="23" t="s">
        <v>28</v>
      </c>
      <c r="E45" s="12">
        <v>26.72</v>
      </c>
      <c r="F45" s="12">
        <v>26.44</v>
      </c>
      <c r="G45" s="12">
        <v>26.69</v>
      </c>
      <c r="H45" s="12">
        <v>26.83</v>
      </c>
      <c r="I45" s="12">
        <v>26.41</v>
      </c>
      <c r="K45" s="12">
        <f t="shared" si="0"/>
        <v>106.37</v>
      </c>
    </row>
    <row r="46" spans="1:11" ht="12.75">
      <c r="A46" s="10">
        <v>342</v>
      </c>
      <c r="B46" s="22" t="s">
        <v>39</v>
      </c>
      <c r="C46" s="23" t="s">
        <v>94</v>
      </c>
      <c r="D46" s="23" t="s">
        <v>31</v>
      </c>
      <c r="E46" s="12">
        <v>26.39</v>
      </c>
      <c r="F46" s="12">
        <v>26.7</v>
      </c>
      <c r="G46" s="12">
        <v>26.69</v>
      </c>
      <c r="H46" s="12">
        <v>27.07</v>
      </c>
      <c r="I46" s="12">
        <v>26.29</v>
      </c>
      <c r="K46" s="12">
        <f t="shared" si="0"/>
        <v>106.75</v>
      </c>
    </row>
    <row r="47" spans="1:11" ht="12.75">
      <c r="A47" s="10">
        <v>343</v>
      </c>
      <c r="B47" s="22" t="s">
        <v>65</v>
      </c>
      <c r="C47" s="23" t="s">
        <v>66</v>
      </c>
      <c r="D47" s="23" t="s">
        <v>28</v>
      </c>
      <c r="E47" s="12">
        <v>26.71</v>
      </c>
      <c r="F47" s="12">
        <v>26.19</v>
      </c>
      <c r="G47" s="12">
        <v>26.99</v>
      </c>
      <c r="H47" s="12">
        <v>26.62</v>
      </c>
      <c r="I47" s="12">
        <v>26.2</v>
      </c>
      <c r="K47" s="12">
        <f t="shared" si="0"/>
        <v>106</v>
      </c>
    </row>
    <row r="48" spans="1:11" ht="12.75">
      <c r="A48" s="10">
        <v>345</v>
      </c>
      <c r="B48" s="22" t="s">
        <v>73</v>
      </c>
      <c r="C48" s="23" t="s">
        <v>74</v>
      </c>
      <c r="D48" s="23" t="s">
        <v>28</v>
      </c>
      <c r="E48" s="12">
        <v>27.09</v>
      </c>
      <c r="F48" s="12">
        <v>27.11</v>
      </c>
      <c r="G48" s="12">
        <v>26.9</v>
      </c>
      <c r="H48" s="12">
        <v>27.14</v>
      </c>
      <c r="I48" s="12">
        <v>26.61</v>
      </c>
      <c r="K48" s="12">
        <f t="shared" si="0"/>
        <v>107.76</v>
      </c>
    </row>
    <row r="49" spans="1:11" ht="12.75">
      <c r="A49" s="10">
        <v>346</v>
      </c>
      <c r="B49" s="18" t="s">
        <v>24</v>
      </c>
      <c r="C49" s="19" t="s">
        <v>57</v>
      </c>
      <c r="D49" s="19" t="s">
        <v>19</v>
      </c>
      <c r="E49" s="12">
        <v>26.36</v>
      </c>
      <c r="F49" s="12">
        <v>26.21</v>
      </c>
      <c r="G49" s="12">
        <v>26.45</v>
      </c>
      <c r="H49" s="12">
        <v>26.34</v>
      </c>
      <c r="I49" s="12">
        <v>26.02</v>
      </c>
      <c r="K49" s="12">
        <f t="shared" si="0"/>
        <v>105.02</v>
      </c>
    </row>
    <row r="50" spans="1:11" ht="12.75">
      <c r="A50" s="10">
        <v>347</v>
      </c>
      <c r="B50" s="22" t="s">
        <v>101</v>
      </c>
      <c r="C50" s="23" t="s">
        <v>102</v>
      </c>
      <c r="D50" s="23" t="s">
        <v>42</v>
      </c>
      <c r="E50" s="12">
        <v>26.69</v>
      </c>
      <c r="F50" s="12">
        <v>26.3</v>
      </c>
      <c r="G50" s="12">
        <v>26.73</v>
      </c>
      <c r="H50" s="12">
        <v>26.51</v>
      </c>
      <c r="I50" s="12">
        <v>26.27</v>
      </c>
      <c r="K50" s="12">
        <f t="shared" si="0"/>
        <v>105.81</v>
      </c>
    </row>
    <row r="51" spans="1:11" ht="12.75">
      <c r="A51" s="10">
        <v>350</v>
      </c>
      <c r="B51" s="22" t="s">
        <v>71</v>
      </c>
      <c r="C51" s="23" t="s">
        <v>72</v>
      </c>
      <c r="D51" s="23" t="s">
        <v>28</v>
      </c>
      <c r="E51" s="12">
        <v>26.66</v>
      </c>
      <c r="F51" s="12">
        <v>26.33</v>
      </c>
      <c r="G51" s="12">
        <v>26.83</v>
      </c>
      <c r="H51" s="12">
        <v>26.72</v>
      </c>
      <c r="I51" s="12">
        <v>26.15</v>
      </c>
      <c r="K51" s="12">
        <f t="shared" si="0"/>
        <v>106.03</v>
      </c>
    </row>
    <row r="52" spans="1:11" ht="12.75">
      <c r="A52" s="10">
        <v>352</v>
      </c>
      <c r="B52" s="20" t="s">
        <v>32</v>
      </c>
      <c r="C52" s="19" t="s">
        <v>85</v>
      </c>
      <c r="D52" s="19" t="s">
        <v>34</v>
      </c>
      <c r="E52" s="12">
        <v>26.56</v>
      </c>
      <c r="F52" s="12">
        <v>26.41</v>
      </c>
      <c r="G52" s="12">
        <v>26.8</v>
      </c>
      <c r="H52" s="12">
        <v>26.58</v>
      </c>
      <c r="I52" s="12">
        <v>26.07</v>
      </c>
      <c r="K52" s="12">
        <f t="shared" si="0"/>
        <v>105.86</v>
      </c>
    </row>
    <row r="53" spans="1:11" ht="12.75">
      <c r="A53" s="10">
        <v>354</v>
      </c>
      <c r="B53" s="18" t="s">
        <v>60</v>
      </c>
      <c r="C53" s="19" t="s">
        <v>62</v>
      </c>
      <c r="D53" s="19" t="s">
        <v>28</v>
      </c>
      <c r="E53" s="12">
        <v>26.45</v>
      </c>
      <c r="F53" s="12">
        <v>26.46</v>
      </c>
      <c r="G53" s="12">
        <v>26.84</v>
      </c>
      <c r="H53" s="12">
        <v>26.81</v>
      </c>
      <c r="I53" s="12">
        <v>26.06</v>
      </c>
      <c r="K53" s="12">
        <f t="shared" si="0"/>
        <v>106.17</v>
      </c>
    </row>
    <row r="54" spans="1:11" ht="12.75">
      <c r="A54" s="10">
        <v>355</v>
      </c>
      <c r="B54" s="22" t="s">
        <v>44</v>
      </c>
      <c r="C54" s="23" t="s">
        <v>47</v>
      </c>
      <c r="D54" s="19" t="s">
        <v>42</v>
      </c>
      <c r="E54" s="12">
        <v>26.26</v>
      </c>
      <c r="F54" s="12">
        <v>26.4</v>
      </c>
      <c r="G54" s="12">
        <v>26.41</v>
      </c>
      <c r="H54" s="12">
        <v>26.73</v>
      </c>
      <c r="I54" s="12">
        <v>26.02</v>
      </c>
      <c r="K54" s="12">
        <f t="shared" si="0"/>
        <v>105.56</v>
      </c>
    </row>
    <row r="55" spans="1:11" ht="12.75">
      <c r="A55" s="10">
        <v>357</v>
      </c>
      <c r="B55" s="22" t="s">
        <v>144</v>
      </c>
      <c r="C55" s="23" t="s">
        <v>145</v>
      </c>
      <c r="D55" s="23" t="s">
        <v>28</v>
      </c>
      <c r="E55" s="12">
        <v>27.09</v>
      </c>
      <c r="F55" s="12">
        <v>26.59</v>
      </c>
      <c r="G55" s="12">
        <v>27.32</v>
      </c>
      <c r="H55" s="12">
        <v>26.95</v>
      </c>
      <c r="I55" s="12">
        <v>26.49</v>
      </c>
      <c r="K55" s="12">
        <f t="shared" si="0"/>
        <v>107.35</v>
      </c>
    </row>
    <row r="56" spans="1:11" ht="12.75">
      <c r="A56" s="10">
        <v>360</v>
      </c>
      <c r="B56" s="22" t="s">
        <v>88</v>
      </c>
      <c r="C56" s="23" t="s">
        <v>89</v>
      </c>
      <c r="D56" s="23" t="s">
        <v>35</v>
      </c>
      <c r="E56" s="12">
        <v>26.72</v>
      </c>
      <c r="F56" s="12">
        <v>26.77</v>
      </c>
      <c r="G56" s="12">
        <v>26.86</v>
      </c>
      <c r="H56" s="12">
        <v>27.17</v>
      </c>
      <c r="I56" s="12">
        <v>26.6</v>
      </c>
      <c r="K56" s="12">
        <f t="shared" si="0"/>
        <v>107.4</v>
      </c>
    </row>
    <row r="57" spans="1:11" ht="12.75">
      <c r="A57" s="10">
        <v>362</v>
      </c>
      <c r="B57" s="18" t="s">
        <v>58</v>
      </c>
      <c r="C57" s="19" t="s">
        <v>59</v>
      </c>
      <c r="D57" s="19" t="s">
        <v>28</v>
      </c>
      <c r="E57" s="12">
        <v>26.5</v>
      </c>
      <c r="F57" s="12">
        <v>26.21</v>
      </c>
      <c r="G57" s="12">
        <v>26.72</v>
      </c>
      <c r="H57" s="12">
        <v>26.42</v>
      </c>
      <c r="I57" s="12">
        <v>26.46</v>
      </c>
      <c r="K57" s="12">
        <f t="shared" si="0"/>
        <v>105.81</v>
      </c>
    </row>
    <row r="58" spans="1:11" ht="12.75">
      <c r="A58" s="10">
        <v>364</v>
      </c>
      <c r="B58" s="22" t="s">
        <v>125</v>
      </c>
      <c r="C58" s="23" t="s">
        <v>126</v>
      </c>
      <c r="D58" s="23" t="s">
        <v>28</v>
      </c>
      <c r="E58" s="12">
        <v>26.41</v>
      </c>
      <c r="F58" s="12">
        <v>26.23</v>
      </c>
      <c r="G58" s="12">
        <v>26.34</v>
      </c>
      <c r="H58" s="12">
        <v>26.48</v>
      </c>
      <c r="I58" s="12">
        <v>26.2</v>
      </c>
      <c r="K58" s="12">
        <f t="shared" si="0"/>
        <v>105.25</v>
      </c>
    </row>
    <row r="59" spans="1:11" ht="12.75">
      <c r="A59" s="10">
        <v>369</v>
      </c>
      <c r="B59" s="22" t="s">
        <v>67</v>
      </c>
      <c r="C59" s="23" t="s">
        <v>68</v>
      </c>
      <c r="D59" s="23" t="s">
        <v>28</v>
      </c>
      <c r="E59" s="12">
        <v>26.84</v>
      </c>
      <c r="F59" s="12">
        <v>26.39</v>
      </c>
      <c r="G59" s="12">
        <v>26.63</v>
      </c>
      <c r="H59" s="12">
        <v>26.73</v>
      </c>
      <c r="I59" s="12">
        <v>26.47</v>
      </c>
      <c r="K59" s="12">
        <f t="shared" si="0"/>
        <v>106.22</v>
      </c>
    </row>
    <row r="60" spans="1:11" ht="12.75">
      <c r="A60" s="10">
        <v>374</v>
      </c>
      <c r="B60" s="22" t="s">
        <v>141</v>
      </c>
      <c r="C60" s="23" t="s">
        <v>142</v>
      </c>
      <c r="D60" s="23" t="s">
        <v>143</v>
      </c>
      <c r="E60" s="12">
        <v>26.59</v>
      </c>
      <c r="F60" s="12">
        <v>26.46</v>
      </c>
      <c r="G60" s="12">
        <v>26.6</v>
      </c>
      <c r="H60" s="12">
        <v>26.82</v>
      </c>
      <c r="I60" s="12">
        <v>26.34</v>
      </c>
      <c r="K60" s="12">
        <f t="shared" si="0"/>
        <v>106.22</v>
      </c>
    </row>
    <row r="61" spans="1:11" ht="12.75">
      <c r="A61" s="10">
        <v>501</v>
      </c>
      <c r="B61" s="18" t="s">
        <v>114</v>
      </c>
      <c r="C61" s="19" t="s">
        <v>61</v>
      </c>
      <c r="D61" s="19" t="s">
        <v>42</v>
      </c>
      <c r="E61" s="12">
        <v>27.07</v>
      </c>
      <c r="F61" s="12">
        <v>26.44</v>
      </c>
      <c r="G61" s="12">
        <v>26.78</v>
      </c>
      <c r="H61" s="12">
        <v>26.94</v>
      </c>
      <c r="I61" s="12">
        <v>26.61</v>
      </c>
      <c r="K61" s="12">
        <f t="shared" si="0"/>
        <v>106.77</v>
      </c>
    </row>
    <row r="62" spans="1:11" ht="12.75">
      <c r="A62" s="10">
        <v>502</v>
      </c>
      <c r="B62" s="22" t="s">
        <v>105</v>
      </c>
      <c r="C62" s="23" t="s">
        <v>106</v>
      </c>
      <c r="D62" s="23" t="s">
        <v>35</v>
      </c>
      <c r="E62" s="12">
        <v>27.12</v>
      </c>
      <c r="F62" s="12">
        <v>26.82</v>
      </c>
      <c r="G62" s="12">
        <v>26.81</v>
      </c>
      <c r="H62" s="12">
        <v>27.51</v>
      </c>
      <c r="I62" s="12">
        <v>26.76</v>
      </c>
      <c r="K62" s="12">
        <f t="shared" si="0"/>
        <v>107.9</v>
      </c>
    </row>
    <row r="63" spans="1:11" ht="12.75">
      <c r="A63" s="10">
        <v>503</v>
      </c>
      <c r="B63" s="22" t="s">
        <v>112</v>
      </c>
      <c r="C63" s="23" t="s">
        <v>113</v>
      </c>
      <c r="D63" s="23" t="s">
        <v>42</v>
      </c>
      <c r="E63" s="12">
        <v>26.83</v>
      </c>
      <c r="F63" s="12">
        <v>26.28</v>
      </c>
      <c r="G63" s="12">
        <v>26.66</v>
      </c>
      <c r="H63" s="12">
        <v>26.88</v>
      </c>
      <c r="I63" s="12">
        <v>26.57</v>
      </c>
      <c r="K63" s="12">
        <f t="shared" si="0"/>
        <v>106.39</v>
      </c>
    </row>
    <row r="64" spans="1:11" ht="12.75">
      <c r="A64" s="10">
        <v>505</v>
      </c>
      <c r="B64" s="22" t="s">
        <v>107</v>
      </c>
      <c r="C64" s="23" t="s">
        <v>75</v>
      </c>
      <c r="D64" s="23" t="s">
        <v>35</v>
      </c>
      <c r="E64" s="12">
        <v>26.93</v>
      </c>
      <c r="F64" s="12">
        <v>26.73</v>
      </c>
      <c r="G64" s="12">
        <v>26.61</v>
      </c>
      <c r="H64" s="12">
        <v>27.19</v>
      </c>
      <c r="I64" s="12">
        <v>26.55</v>
      </c>
      <c r="K64" s="12">
        <f t="shared" si="0"/>
        <v>107.08</v>
      </c>
    </row>
    <row r="65" spans="1:11" ht="12.75">
      <c r="A65" s="10">
        <v>506</v>
      </c>
      <c r="B65" s="22" t="s">
        <v>115</v>
      </c>
      <c r="C65" s="23" t="s">
        <v>116</v>
      </c>
      <c r="D65" s="23" t="s">
        <v>42</v>
      </c>
      <c r="E65" s="12">
        <v>27.16</v>
      </c>
      <c r="F65" s="12">
        <v>26.34</v>
      </c>
      <c r="G65" s="12">
        <v>26.72</v>
      </c>
      <c r="H65" s="12">
        <v>26.75</v>
      </c>
      <c r="I65" s="12">
        <v>26.82</v>
      </c>
      <c r="K65" s="12">
        <f t="shared" si="0"/>
        <v>106.63</v>
      </c>
    </row>
    <row r="66" spans="1:11" ht="12.75">
      <c r="A66" s="10">
        <v>507</v>
      </c>
      <c r="B66" s="22" t="s">
        <v>17</v>
      </c>
      <c r="C66" s="23" t="s">
        <v>104</v>
      </c>
      <c r="D66" s="23" t="s">
        <v>19</v>
      </c>
      <c r="E66" s="12">
        <v>26.75</v>
      </c>
      <c r="F66" s="12">
        <v>26.3</v>
      </c>
      <c r="G66" s="12">
        <v>26.54</v>
      </c>
      <c r="H66" s="12">
        <v>26.7</v>
      </c>
      <c r="I66" s="12">
        <v>26.56</v>
      </c>
      <c r="K66" s="12">
        <f t="shared" si="0"/>
        <v>106.1</v>
      </c>
    </row>
    <row r="67" spans="1:11" ht="12.75">
      <c r="A67" s="10">
        <v>508</v>
      </c>
      <c r="B67" s="22" t="s">
        <v>110</v>
      </c>
      <c r="C67" s="23" t="s">
        <v>111</v>
      </c>
      <c r="D67" s="23" t="s">
        <v>42</v>
      </c>
      <c r="E67" s="12">
        <v>27.33</v>
      </c>
      <c r="F67" s="12">
        <v>26.49</v>
      </c>
      <c r="G67" s="12">
        <v>27.04</v>
      </c>
      <c r="H67" s="12">
        <v>27.05</v>
      </c>
      <c r="I67" s="12">
        <v>26.96</v>
      </c>
      <c r="K67" s="12">
        <f t="shared" si="0"/>
        <v>107.54</v>
      </c>
    </row>
    <row r="68" spans="1:11" ht="12.75">
      <c r="A68" s="10">
        <v>509</v>
      </c>
      <c r="B68" s="22" t="s">
        <v>58</v>
      </c>
      <c r="C68" s="23" t="s">
        <v>122</v>
      </c>
      <c r="D68" s="23" t="s">
        <v>28</v>
      </c>
      <c r="E68" s="12">
        <v>26.79</v>
      </c>
      <c r="F68" s="12">
        <v>26.47</v>
      </c>
      <c r="G68" s="12">
        <v>26.54</v>
      </c>
      <c r="H68" s="12">
        <v>27.12</v>
      </c>
      <c r="I68" s="12">
        <v>26.32</v>
      </c>
      <c r="K68" s="12">
        <f t="shared" si="0"/>
        <v>106.45</v>
      </c>
    </row>
    <row r="69" spans="1:11" ht="12.75">
      <c r="A69" s="10">
        <v>510</v>
      </c>
      <c r="B69" s="18" t="s">
        <v>120</v>
      </c>
      <c r="C69" s="19" t="s">
        <v>121</v>
      </c>
      <c r="D69" s="19" t="s">
        <v>46</v>
      </c>
      <c r="E69" s="12">
        <v>27.29</v>
      </c>
      <c r="F69" s="12">
        <v>26.31</v>
      </c>
      <c r="G69" s="12">
        <v>26.9</v>
      </c>
      <c r="H69" s="12">
        <v>26.75</v>
      </c>
      <c r="I69" s="12">
        <v>26.53</v>
      </c>
      <c r="K69" s="12">
        <f aca="true" t="shared" si="1" ref="K69:K132">SUM(E69*$E$2+F69*$F$2+G69*$G$2+H69*$H$2+I69*$I$2+$J$2*J69)</f>
        <v>106.49</v>
      </c>
    </row>
    <row r="70" spans="1:11" ht="12.75">
      <c r="A70" s="10">
        <v>511</v>
      </c>
      <c r="B70" s="22" t="s">
        <v>108</v>
      </c>
      <c r="C70" s="23" t="s">
        <v>109</v>
      </c>
      <c r="D70" s="23" t="s">
        <v>46</v>
      </c>
      <c r="E70" s="12">
        <v>26.91</v>
      </c>
      <c r="F70" s="12">
        <v>26.73</v>
      </c>
      <c r="G70" s="12">
        <v>27.02</v>
      </c>
      <c r="H70" s="12">
        <v>27.14</v>
      </c>
      <c r="I70" s="12">
        <v>26.78</v>
      </c>
      <c r="K70" s="12">
        <f t="shared" si="1"/>
        <v>107.67</v>
      </c>
    </row>
    <row r="71" spans="1:11" ht="12.75">
      <c r="A71" s="10">
        <v>512</v>
      </c>
      <c r="B71" s="22" t="s">
        <v>54</v>
      </c>
      <c r="C71" s="23" t="s">
        <v>103</v>
      </c>
      <c r="D71" s="23" t="s">
        <v>19</v>
      </c>
      <c r="E71" s="12">
        <v>27.05</v>
      </c>
      <c r="F71" s="12">
        <v>26.4</v>
      </c>
      <c r="G71" s="12">
        <v>26.9</v>
      </c>
      <c r="H71" s="12">
        <v>26.69</v>
      </c>
      <c r="I71" s="12">
        <v>27.06</v>
      </c>
      <c r="K71" s="12">
        <f t="shared" si="1"/>
        <v>107.05</v>
      </c>
    </row>
    <row r="72" spans="2:11" ht="12.75">
      <c r="B72" s="20"/>
      <c r="C72" s="21"/>
      <c r="D72" s="21"/>
      <c r="K72" s="12">
        <f t="shared" si="1"/>
        <v>0</v>
      </c>
    </row>
    <row r="73" spans="2:11" ht="12.75">
      <c r="B73" s="22"/>
      <c r="C73" s="23"/>
      <c r="D73" s="23"/>
      <c r="K73" s="12">
        <f t="shared" si="1"/>
        <v>0</v>
      </c>
    </row>
    <row r="74" spans="2:11" ht="12.75">
      <c r="B74" s="18"/>
      <c r="C74" s="23"/>
      <c r="D74" s="23"/>
      <c r="K74" s="12">
        <f t="shared" si="1"/>
        <v>0</v>
      </c>
    </row>
    <row r="75" spans="2:11" ht="12.75">
      <c r="B75" s="22"/>
      <c r="C75" s="23"/>
      <c r="D75" s="23"/>
      <c r="K75" s="12">
        <f t="shared" si="1"/>
        <v>0</v>
      </c>
    </row>
    <row r="76" spans="2:11" ht="12.75">
      <c r="B76" s="22"/>
      <c r="C76" s="23"/>
      <c r="D76" s="19"/>
      <c r="K76" s="12">
        <f t="shared" si="1"/>
        <v>0</v>
      </c>
    </row>
    <row r="77" spans="2:11" ht="12.75">
      <c r="B77" s="22"/>
      <c r="C77" s="23"/>
      <c r="D77" s="23"/>
      <c r="K77" s="12">
        <f t="shared" si="1"/>
        <v>0</v>
      </c>
    </row>
    <row r="78" spans="2:11" ht="12.75">
      <c r="B78" s="22"/>
      <c r="C78" s="23"/>
      <c r="D78" s="23"/>
      <c r="K78" s="12">
        <f t="shared" si="1"/>
        <v>0</v>
      </c>
    </row>
    <row r="79" spans="2:11" ht="12.75">
      <c r="B79" s="22"/>
      <c r="C79" s="23"/>
      <c r="D79" s="23"/>
      <c r="K79" s="12">
        <f t="shared" si="1"/>
        <v>0</v>
      </c>
    </row>
    <row r="80" spans="2:11" ht="12.75">
      <c r="B80" s="22"/>
      <c r="C80" s="23"/>
      <c r="D80" s="23"/>
      <c r="K80" s="12">
        <f t="shared" si="1"/>
        <v>0</v>
      </c>
    </row>
    <row r="81" ht="12.75">
      <c r="K81" s="12">
        <f t="shared" si="1"/>
        <v>0</v>
      </c>
    </row>
    <row r="82" spans="2:11" ht="12.75">
      <c r="B82" s="16"/>
      <c r="C82" s="16"/>
      <c r="D82" s="16"/>
      <c r="K82" s="12">
        <f t="shared" si="1"/>
        <v>0</v>
      </c>
    </row>
    <row r="83" ht="12.75">
      <c r="K83" s="12">
        <f t="shared" si="1"/>
        <v>0</v>
      </c>
    </row>
    <row r="84" ht="12.75">
      <c r="K84" s="12">
        <f t="shared" si="1"/>
        <v>0</v>
      </c>
    </row>
    <row r="85" ht="12.75">
      <c r="K85" s="12">
        <f t="shared" si="1"/>
        <v>0</v>
      </c>
    </row>
    <row r="86" ht="12.75">
      <c r="K86" s="12">
        <f t="shared" si="1"/>
        <v>0</v>
      </c>
    </row>
    <row r="87" ht="12.75">
      <c r="K87" s="12">
        <f t="shared" si="1"/>
        <v>0</v>
      </c>
    </row>
    <row r="88" ht="12.75">
      <c r="K88" s="12">
        <f t="shared" si="1"/>
        <v>0</v>
      </c>
    </row>
    <row r="89" ht="12.75">
      <c r="K89" s="12">
        <f t="shared" si="1"/>
        <v>0</v>
      </c>
    </row>
    <row r="90" ht="12.75">
      <c r="K90" s="12">
        <f t="shared" si="1"/>
        <v>0</v>
      </c>
    </row>
    <row r="91" ht="12.75">
      <c r="K91" s="12">
        <f t="shared" si="1"/>
        <v>0</v>
      </c>
    </row>
    <row r="92" ht="12.75">
      <c r="K92" s="12">
        <f t="shared" si="1"/>
        <v>0</v>
      </c>
    </row>
    <row r="93" ht="12.75">
      <c r="K93" s="12">
        <f t="shared" si="1"/>
        <v>0</v>
      </c>
    </row>
    <row r="94" ht="12.75">
      <c r="K94" s="12">
        <f t="shared" si="1"/>
        <v>0</v>
      </c>
    </row>
    <row r="95" ht="12.75">
      <c r="K95" s="12">
        <f t="shared" si="1"/>
        <v>0</v>
      </c>
    </row>
    <row r="96" ht="12.75">
      <c r="K96" s="12">
        <f t="shared" si="1"/>
        <v>0</v>
      </c>
    </row>
    <row r="97" ht="12.75">
      <c r="K97" s="12">
        <f t="shared" si="1"/>
        <v>0</v>
      </c>
    </row>
    <row r="98" ht="12.75">
      <c r="K98" s="12">
        <f t="shared" si="1"/>
        <v>0</v>
      </c>
    </row>
    <row r="99" ht="12.75">
      <c r="K99" s="12">
        <f t="shared" si="1"/>
        <v>0</v>
      </c>
    </row>
    <row r="100" ht="12.75">
      <c r="K100" s="12">
        <f t="shared" si="1"/>
        <v>0</v>
      </c>
    </row>
    <row r="101" ht="12.75">
      <c r="K101" s="12">
        <f t="shared" si="1"/>
        <v>0</v>
      </c>
    </row>
    <row r="102" ht="12.75">
      <c r="K102" s="12">
        <f t="shared" si="1"/>
        <v>0</v>
      </c>
    </row>
    <row r="103" ht="12.75">
      <c r="K103" s="12">
        <f t="shared" si="1"/>
        <v>0</v>
      </c>
    </row>
    <row r="104" ht="12.75">
      <c r="K104" s="12">
        <f t="shared" si="1"/>
        <v>0</v>
      </c>
    </row>
    <row r="105" ht="12.75">
      <c r="K105" s="12">
        <f t="shared" si="1"/>
        <v>0</v>
      </c>
    </row>
    <row r="106" ht="12.75">
      <c r="K106" s="12">
        <f t="shared" si="1"/>
        <v>0</v>
      </c>
    </row>
    <row r="107" ht="12.75">
      <c r="K107" s="12">
        <f t="shared" si="1"/>
        <v>0</v>
      </c>
    </row>
    <row r="108" ht="12.75">
      <c r="K108" s="12">
        <f t="shared" si="1"/>
        <v>0</v>
      </c>
    </row>
    <row r="109" ht="12.75">
      <c r="K109" s="12">
        <f t="shared" si="1"/>
        <v>0</v>
      </c>
    </row>
    <row r="110" ht="12.75">
      <c r="K110" s="12">
        <f t="shared" si="1"/>
        <v>0</v>
      </c>
    </row>
    <row r="111" ht="12.75">
      <c r="K111" s="12">
        <f t="shared" si="1"/>
        <v>0</v>
      </c>
    </row>
    <row r="112" ht="12.75">
      <c r="K112" s="12">
        <f t="shared" si="1"/>
        <v>0</v>
      </c>
    </row>
    <row r="113" ht="12.75">
      <c r="K113" s="12">
        <f t="shared" si="1"/>
        <v>0</v>
      </c>
    </row>
    <row r="114" ht="12.75">
      <c r="K114" s="12">
        <f t="shared" si="1"/>
        <v>0</v>
      </c>
    </row>
    <row r="115" ht="12.75">
      <c r="K115" s="12">
        <f t="shared" si="1"/>
        <v>0</v>
      </c>
    </row>
    <row r="116" ht="12.75">
      <c r="K116" s="12">
        <f t="shared" si="1"/>
        <v>0</v>
      </c>
    </row>
    <row r="117" ht="12.75">
      <c r="K117" s="12">
        <f t="shared" si="1"/>
        <v>0</v>
      </c>
    </row>
    <row r="118" ht="12.75">
      <c r="K118" s="12">
        <f t="shared" si="1"/>
        <v>0</v>
      </c>
    </row>
    <row r="119" ht="12.75">
      <c r="K119" s="12">
        <f t="shared" si="1"/>
        <v>0</v>
      </c>
    </row>
    <row r="120" ht="12.75">
      <c r="K120" s="12">
        <f t="shared" si="1"/>
        <v>0</v>
      </c>
    </row>
    <row r="121" ht="12.75">
      <c r="K121" s="12">
        <f t="shared" si="1"/>
        <v>0</v>
      </c>
    </row>
    <row r="122" ht="12.75">
      <c r="K122" s="12">
        <f t="shared" si="1"/>
        <v>0</v>
      </c>
    </row>
    <row r="123" ht="12.75">
      <c r="K123" s="12">
        <f t="shared" si="1"/>
        <v>0</v>
      </c>
    </row>
    <row r="124" ht="12.75">
      <c r="K124" s="12">
        <f t="shared" si="1"/>
        <v>0</v>
      </c>
    </row>
    <row r="125" ht="12.75">
      <c r="K125" s="12">
        <f t="shared" si="1"/>
        <v>0</v>
      </c>
    </row>
    <row r="126" ht="12.75">
      <c r="K126" s="12">
        <f t="shared" si="1"/>
        <v>0</v>
      </c>
    </row>
    <row r="127" ht="12.75">
      <c r="K127" s="12">
        <f t="shared" si="1"/>
        <v>0</v>
      </c>
    </row>
    <row r="128" ht="12.75">
      <c r="K128" s="12">
        <f t="shared" si="1"/>
        <v>0</v>
      </c>
    </row>
    <row r="129" ht="12.75">
      <c r="K129" s="12">
        <f t="shared" si="1"/>
        <v>0</v>
      </c>
    </row>
    <row r="130" ht="12.75">
      <c r="K130" s="12">
        <f t="shared" si="1"/>
        <v>0</v>
      </c>
    </row>
    <row r="131" ht="12.75">
      <c r="K131" s="12">
        <f t="shared" si="1"/>
        <v>0</v>
      </c>
    </row>
    <row r="132" ht="12.75">
      <c r="K132" s="12">
        <f t="shared" si="1"/>
        <v>0</v>
      </c>
    </row>
    <row r="133" ht="12.75">
      <c r="K133" s="12">
        <f aca="true" t="shared" si="2" ref="K133:K196">SUM(E133*$E$2+F133*$F$2+G133*$G$2+H133*$H$2+I133*$I$2+$J$2*J133)</f>
        <v>0</v>
      </c>
    </row>
    <row r="134" ht="12.75">
      <c r="K134" s="12">
        <f t="shared" si="2"/>
        <v>0</v>
      </c>
    </row>
    <row r="135" ht="12.75">
      <c r="K135" s="12">
        <f t="shared" si="2"/>
        <v>0</v>
      </c>
    </row>
    <row r="136" ht="12.75">
      <c r="K136" s="12">
        <f t="shared" si="2"/>
        <v>0</v>
      </c>
    </row>
    <row r="137" ht="12.75">
      <c r="K137" s="12">
        <f t="shared" si="2"/>
        <v>0</v>
      </c>
    </row>
    <row r="138" ht="12.75">
      <c r="K138" s="12">
        <f t="shared" si="2"/>
        <v>0</v>
      </c>
    </row>
    <row r="139" ht="12.75">
      <c r="K139" s="12">
        <f t="shared" si="2"/>
        <v>0</v>
      </c>
    </row>
    <row r="140" ht="12.75">
      <c r="K140" s="12">
        <f t="shared" si="2"/>
        <v>0</v>
      </c>
    </row>
    <row r="141" ht="12.75">
      <c r="K141" s="12">
        <f t="shared" si="2"/>
        <v>0</v>
      </c>
    </row>
    <row r="142" ht="12.75">
      <c r="K142" s="12">
        <f t="shared" si="2"/>
        <v>0</v>
      </c>
    </row>
    <row r="143" ht="12.75">
      <c r="K143" s="12">
        <f t="shared" si="2"/>
        <v>0</v>
      </c>
    </row>
    <row r="144" ht="12.75">
      <c r="K144" s="12">
        <f t="shared" si="2"/>
        <v>0</v>
      </c>
    </row>
    <row r="145" ht="12.75">
      <c r="K145" s="12">
        <f t="shared" si="2"/>
        <v>0</v>
      </c>
    </row>
    <row r="146" ht="12.75">
      <c r="K146" s="12">
        <f t="shared" si="2"/>
        <v>0</v>
      </c>
    </row>
    <row r="147" ht="12.75">
      <c r="K147" s="12">
        <f t="shared" si="2"/>
        <v>0</v>
      </c>
    </row>
    <row r="148" ht="12.75">
      <c r="K148" s="12">
        <f t="shared" si="2"/>
        <v>0</v>
      </c>
    </row>
    <row r="149" ht="12.75">
      <c r="K149" s="12">
        <f t="shared" si="2"/>
        <v>0</v>
      </c>
    </row>
    <row r="150" ht="12.75">
      <c r="K150" s="12">
        <f t="shared" si="2"/>
        <v>0</v>
      </c>
    </row>
    <row r="151" ht="12.75">
      <c r="K151" s="12">
        <f t="shared" si="2"/>
        <v>0</v>
      </c>
    </row>
    <row r="152" ht="12.75">
      <c r="K152" s="12">
        <f t="shared" si="2"/>
        <v>0</v>
      </c>
    </row>
    <row r="153" ht="12.75">
      <c r="K153" s="12">
        <f t="shared" si="2"/>
        <v>0</v>
      </c>
    </row>
    <row r="154" ht="12.75">
      <c r="K154" s="12">
        <f t="shared" si="2"/>
        <v>0</v>
      </c>
    </row>
    <row r="155" ht="12.75">
      <c r="K155" s="12">
        <f t="shared" si="2"/>
        <v>0</v>
      </c>
    </row>
    <row r="156" ht="12.75">
      <c r="K156" s="12">
        <f t="shared" si="2"/>
        <v>0</v>
      </c>
    </row>
    <row r="157" ht="12.75">
      <c r="K157" s="12">
        <f t="shared" si="2"/>
        <v>0</v>
      </c>
    </row>
    <row r="158" ht="12.75">
      <c r="K158" s="12">
        <f t="shared" si="2"/>
        <v>0</v>
      </c>
    </row>
    <row r="159" ht="12.75">
      <c r="K159" s="12">
        <f t="shared" si="2"/>
        <v>0</v>
      </c>
    </row>
    <row r="160" ht="12.75">
      <c r="K160" s="12">
        <f t="shared" si="2"/>
        <v>0</v>
      </c>
    </row>
    <row r="161" ht="12.75">
      <c r="K161" s="12">
        <f t="shared" si="2"/>
        <v>0</v>
      </c>
    </row>
    <row r="162" ht="12.75">
      <c r="K162" s="12">
        <f t="shared" si="2"/>
        <v>0</v>
      </c>
    </row>
    <row r="163" ht="12.75">
      <c r="K163" s="12">
        <f t="shared" si="2"/>
        <v>0</v>
      </c>
    </row>
    <row r="164" ht="12.75">
      <c r="K164" s="12">
        <f t="shared" si="2"/>
        <v>0</v>
      </c>
    </row>
    <row r="165" ht="12.75">
      <c r="K165" s="12">
        <f t="shared" si="2"/>
        <v>0</v>
      </c>
    </row>
    <row r="166" ht="12.75">
      <c r="K166" s="12">
        <f t="shared" si="2"/>
        <v>0</v>
      </c>
    </row>
    <row r="167" ht="12.75">
      <c r="K167" s="12">
        <f t="shared" si="2"/>
        <v>0</v>
      </c>
    </row>
    <row r="168" ht="12.75">
      <c r="K168" s="12">
        <f t="shared" si="2"/>
        <v>0</v>
      </c>
    </row>
    <row r="169" ht="12.75">
      <c r="K169" s="12">
        <f t="shared" si="2"/>
        <v>0</v>
      </c>
    </row>
    <row r="170" ht="12.75">
      <c r="K170" s="12">
        <f t="shared" si="2"/>
        <v>0</v>
      </c>
    </row>
    <row r="171" ht="12.75">
      <c r="K171" s="12">
        <f t="shared" si="2"/>
        <v>0</v>
      </c>
    </row>
    <row r="172" ht="12.75">
      <c r="K172" s="12">
        <f t="shared" si="2"/>
        <v>0</v>
      </c>
    </row>
    <row r="173" ht="12.75">
      <c r="K173" s="12">
        <f t="shared" si="2"/>
        <v>0</v>
      </c>
    </row>
    <row r="174" ht="12.75">
      <c r="K174" s="12">
        <f t="shared" si="2"/>
        <v>0</v>
      </c>
    </row>
    <row r="175" ht="12.75">
      <c r="K175" s="12">
        <f t="shared" si="2"/>
        <v>0</v>
      </c>
    </row>
    <row r="176" ht="12.75">
      <c r="K176" s="12">
        <f t="shared" si="2"/>
        <v>0</v>
      </c>
    </row>
    <row r="177" ht="12.75">
      <c r="K177" s="12">
        <f t="shared" si="2"/>
        <v>0</v>
      </c>
    </row>
    <row r="178" ht="12.75">
      <c r="K178" s="12">
        <f t="shared" si="2"/>
        <v>0</v>
      </c>
    </row>
    <row r="179" ht="12.75">
      <c r="K179" s="12">
        <f t="shared" si="2"/>
        <v>0</v>
      </c>
    </row>
    <row r="180" ht="12.75">
      <c r="K180" s="12">
        <f t="shared" si="2"/>
        <v>0</v>
      </c>
    </row>
    <row r="181" ht="12.75">
      <c r="K181" s="12">
        <f t="shared" si="2"/>
        <v>0</v>
      </c>
    </row>
    <row r="182" ht="12.75">
      <c r="K182" s="12">
        <f t="shared" si="2"/>
        <v>0</v>
      </c>
    </row>
    <row r="183" ht="12.75">
      <c r="K183" s="12">
        <f t="shared" si="2"/>
        <v>0</v>
      </c>
    </row>
    <row r="184" ht="12.75">
      <c r="K184" s="12">
        <f t="shared" si="2"/>
        <v>0</v>
      </c>
    </row>
    <row r="185" ht="12.75">
      <c r="K185" s="12">
        <f t="shared" si="2"/>
        <v>0</v>
      </c>
    </row>
    <row r="186" ht="12.75">
      <c r="K186" s="12">
        <f t="shared" si="2"/>
        <v>0</v>
      </c>
    </row>
    <row r="187" ht="12.75">
      <c r="K187" s="12">
        <f t="shared" si="2"/>
        <v>0</v>
      </c>
    </row>
    <row r="188" ht="12.75">
      <c r="K188" s="12">
        <f t="shared" si="2"/>
        <v>0</v>
      </c>
    </row>
    <row r="189" ht="12.75">
      <c r="K189" s="12">
        <f t="shared" si="2"/>
        <v>0</v>
      </c>
    </row>
    <row r="190" ht="12.75">
      <c r="K190" s="12">
        <f t="shared" si="2"/>
        <v>0</v>
      </c>
    </row>
    <row r="191" ht="12.75">
      <c r="K191" s="12">
        <f t="shared" si="2"/>
        <v>0</v>
      </c>
    </row>
    <row r="192" ht="12.75">
      <c r="K192" s="12">
        <f t="shared" si="2"/>
        <v>0</v>
      </c>
    </row>
    <row r="193" ht="12.75">
      <c r="K193" s="12">
        <f t="shared" si="2"/>
        <v>0</v>
      </c>
    </row>
    <row r="194" ht="12.75">
      <c r="K194" s="12">
        <f t="shared" si="2"/>
        <v>0</v>
      </c>
    </row>
    <row r="195" ht="12.75">
      <c r="K195" s="12">
        <f t="shared" si="2"/>
        <v>0</v>
      </c>
    </row>
    <row r="196" ht="12.75">
      <c r="K196" s="12">
        <f t="shared" si="2"/>
        <v>0</v>
      </c>
    </row>
    <row r="197" ht="12.75">
      <c r="K197" s="12">
        <f aca="true" t="shared" si="3" ref="K197:K212">SUM(E197*$E$2+F197*$F$2+G197*$G$2+H197*$H$2+I197*$I$2+$J$2*J197)</f>
        <v>0</v>
      </c>
    </row>
    <row r="198" ht="12.75">
      <c r="K198" s="12">
        <f t="shared" si="3"/>
        <v>0</v>
      </c>
    </row>
    <row r="199" ht="12.75">
      <c r="K199" s="12">
        <f t="shared" si="3"/>
        <v>0</v>
      </c>
    </row>
    <row r="200" ht="12.75">
      <c r="K200" s="12">
        <f t="shared" si="3"/>
        <v>0</v>
      </c>
    </row>
    <row r="201" ht="12.75">
      <c r="K201" s="12">
        <f t="shared" si="3"/>
        <v>0</v>
      </c>
    </row>
    <row r="202" ht="12.75">
      <c r="K202" s="12">
        <f t="shared" si="3"/>
        <v>0</v>
      </c>
    </row>
    <row r="203" ht="12.75">
      <c r="K203" s="12">
        <f t="shared" si="3"/>
        <v>0</v>
      </c>
    </row>
    <row r="204" ht="12.75">
      <c r="K204" s="12">
        <f t="shared" si="3"/>
        <v>0</v>
      </c>
    </row>
    <row r="205" ht="12.75">
      <c r="K205" s="12">
        <f t="shared" si="3"/>
        <v>0</v>
      </c>
    </row>
    <row r="206" ht="12.75">
      <c r="K206" s="12">
        <f t="shared" si="3"/>
        <v>0</v>
      </c>
    </row>
    <row r="207" ht="12.75">
      <c r="K207" s="12">
        <f t="shared" si="3"/>
        <v>0</v>
      </c>
    </row>
    <row r="208" ht="12.75">
      <c r="K208" s="12">
        <f t="shared" si="3"/>
        <v>0</v>
      </c>
    </row>
    <row r="209" ht="12.75">
      <c r="K209" s="12">
        <f t="shared" si="3"/>
        <v>0</v>
      </c>
    </row>
    <row r="210" ht="12.75">
      <c r="K210" s="12">
        <f t="shared" si="3"/>
        <v>0</v>
      </c>
    </row>
    <row r="211" ht="12.75">
      <c r="K211" s="12">
        <f t="shared" si="3"/>
        <v>0</v>
      </c>
    </row>
    <row r="212" ht="12.75">
      <c r="K212" s="12">
        <f t="shared" si="3"/>
        <v>0</v>
      </c>
    </row>
  </sheetData>
  <autoFilter ref="D1:D212"/>
  <mergeCells count="1">
    <mergeCell ref="A2:D2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Header>&amp;C&amp;A</oddHeader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O3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6.28125" style="0" customWidth="1"/>
    <col min="2" max="2" width="8.421875" style="10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4" customWidth="1"/>
    <col min="12" max="12" width="11.57421875" style="14" customWidth="1"/>
    <col min="13" max="13" width="10.7109375" style="12" hidden="1" customWidth="1"/>
    <col min="14" max="15" width="13.57421875" style="12" customWidth="1"/>
  </cols>
  <sheetData>
    <row r="1" ht="12.75"/>
    <row r="2" ht="12.75"/>
    <row r="3" ht="12.75">
      <c r="A3" t="s">
        <v>4</v>
      </c>
    </row>
    <row r="4" spans="1:12" ht="12.75">
      <c r="A4" t="s">
        <v>7</v>
      </c>
      <c r="F4" s="15">
        <f>Gesamt!E2</f>
        <v>0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  <c r="L4" s="15"/>
    </row>
    <row r="5" spans="5:11" ht="12.75">
      <c r="E5" s="1" t="s">
        <v>15</v>
      </c>
      <c r="F5" s="14">
        <f aca="true" t="shared" si="0" ref="F5:K5">MIN(F8:F21)</f>
        <v>27.48</v>
      </c>
      <c r="G5" s="14">
        <f t="shared" si="0"/>
        <v>27.14</v>
      </c>
      <c r="H5" s="14">
        <f t="shared" si="0"/>
        <v>26.89</v>
      </c>
      <c r="I5" s="14">
        <f t="shared" si="0"/>
        <v>27.65</v>
      </c>
      <c r="J5" s="14">
        <f t="shared" si="0"/>
        <v>27.62</v>
      </c>
      <c r="K5" s="14">
        <f t="shared" si="0"/>
        <v>0</v>
      </c>
    </row>
    <row r="6" ht="12.75"/>
    <row r="7" spans="1:15" ht="12.75">
      <c r="A7" s="3" t="s">
        <v>5</v>
      </c>
      <c r="B7" s="17" t="s">
        <v>6</v>
      </c>
      <c r="C7" s="5" t="s">
        <v>1</v>
      </c>
      <c r="D7" s="5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 s="1">
        <f aca="true" t="shared" si="1" ref="A8:A15">IF(L8&gt;0,RANK(M8,M$1:M$65536),0)</f>
        <v>1</v>
      </c>
      <c r="B8" s="10">
        <v>164</v>
      </c>
      <c r="C8" s="2" t="str">
        <f>+VLOOKUP($B8,Gesamt!$A$5:$D$299,2,FALSE)</f>
        <v>Ingenerf</v>
      </c>
      <c r="D8" s="2" t="str">
        <f>+VLOOKUP($B8,Gesamt!$A$5:$D$299,3,FALSE)</f>
        <v>David</v>
      </c>
      <c r="E8" s="1" t="str">
        <f>+VLOOKUP($B8,Gesamt!$A$5:$D$299,4,FALSE)</f>
        <v>Kerpen</v>
      </c>
      <c r="F8" s="14">
        <f>+VLOOKUP($B8,Gesamt!$A$5:$F$299,5,FALSE)</f>
        <v>28.15</v>
      </c>
      <c r="G8" s="14">
        <f>+VLOOKUP($B8,Gesamt!$A$5:$G$299,6,FALSE)</f>
        <v>27.14</v>
      </c>
      <c r="H8" s="14">
        <f>+VLOOKUP($B8,Gesamt!$A$5:$H$299,7,FALSE)</f>
        <v>27.49</v>
      </c>
      <c r="I8" s="14">
        <f>+VLOOKUP($B8,Gesamt!$A$5:$I$299,8,FALSE)</f>
        <v>27.78</v>
      </c>
      <c r="J8" s="14">
        <f>+VLOOKUP($B8,Gesamt!$A$5:$K$299,9,FALSE)</f>
        <v>27.8</v>
      </c>
      <c r="K8" s="14">
        <f>+VLOOKUP($B8,Gesamt!$A$5:$K$299,10,FALSE)</f>
        <v>0</v>
      </c>
      <c r="L8" s="14">
        <f>(F8*$F$4+G8*$G$4+H8*$H$4+I8*$I$4+J8*$J$4+K8*$K$4)</f>
        <v>110.21</v>
      </c>
      <c r="M8" s="12">
        <f aca="true" t="shared" si="2" ref="M8:M15">IF(L8&gt;0,L8*-1,-1000)</f>
        <v>-110.21</v>
      </c>
    </row>
    <row r="9" spans="1:13" ht="12.75">
      <c r="A9" s="1">
        <f t="shared" si="1"/>
        <v>2</v>
      </c>
      <c r="B9" s="10">
        <v>109</v>
      </c>
      <c r="C9" s="2" t="str">
        <f>+VLOOKUP($B9,Gesamt!$A$5:$D$299,2,FALSE)</f>
        <v>Förster</v>
      </c>
      <c r="D9" s="2" t="str">
        <f>+VLOOKUP($B9,Gesamt!$A$5:$D$299,3,FALSE)</f>
        <v>Sarah</v>
      </c>
      <c r="E9" s="1" t="str">
        <f>+VLOOKUP($B9,Gesamt!$A$5:$D$299,4,FALSE)</f>
        <v>Kerpen</v>
      </c>
      <c r="F9" s="14">
        <f>+VLOOKUP($B9,Gesamt!$A$5:$F$299,5,FALSE)</f>
        <v>27.48</v>
      </c>
      <c r="G9" s="14">
        <f>+VLOOKUP($B9,Gesamt!$A$5:$G$299,6,FALSE)</f>
        <v>28.05</v>
      </c>
      <c r="H9" s="14">
        <f>+VLOOKUP($B9,Gesamt!$A$5:$H$299,7,FALSE)</f>
        <v>26.89</v>
      </c>
      <c r="I9" s="14">
        <f>+VLOOKUP($B9,Gesamt!$A$5:$I$299,8,FALSE)</f>
        <v>27.74</v>
      </c>
      <c r="J9" s="14">
        <f>+VLOOKUP($B9,Gesamt!$A$5:$K$299,9,FALSE)</f>
        <v>27.63</v>
      </c>
      <c r="K9" s="14">
        <f>+VLOOKUP($B9,Gesamt!$A$5:$K$299,10,FALSE)</f>
        <v>0</v>
      </c>
      <c r="L9" s="14">
        <f aca="true" t="shared" si="3" ref="L9:L15">(F9*$F$4+G9*$G$4+H9*$H$4+I9*$I$4+J9*$J$4+K9*$K$4)</f>
        <v>110.31</v>
      </c>
      <c r="M9" s="12">
        <f t="shared" si="2"/>
        <v>-110.31</v>
      </c>
    </row>
    <row r="10" spans="1:13" ht="12.75">
      <c r="A10" s="1">
        <f t="shared" si="1"/>
        <v>3</v>
      </c>
      <c r="B10" s="10">
        <v>140</v>
      </c>
      <c r="C10" s="2" t="str">
        <f>+VLOOKUP($B10,Gesamt!$A$5:$D$299,2,FALSE)</f>
        <v>van Loo</v>
      </c>
      <c r="D10" s="2" t="str">
        <f>+VLOOKUP($B10,Gesamt!$A$5:$D$299,3,FALSE)</f>
        <v>Julian</v>
      </c>
      <c r="E10" s="1" t="str">
        <f>+VLOOKUP($B10,Gesamt!$A$5:$D$299,4,FALSE)</f>
        <v>Kerpen</v>
      </c>
      <c r="F10" s="14">
        <f>+VLOOKUP($B10,Gesamt!$A$5:$F$299,5,FALSE)</f>
        <v>28.08</v>
      </c>
      <c r="G10" s="14">
        <f>+VLOOKUP($B10,Gesamt!$A$5:$G$299,6,FALSE)</f>
        <v>28.08</v>
      </c>
      <c r="H10" s="14">
        <f>+VLOOKUP($B10,Gesamt!$A$5:$H$299,7,FALSE)</f>
        <v>27.54</v>
      </c>
      <c r="I10" s="14">
        <f>+VLOOKUP($B10,Gesamt!$A$5:$I$299,8,FALSE)</f>
        <v>27.65</v>
      </c>
      <c r="J10" s="14">
        <f>+VLOOKUP($B10,Gesamt!$A$5:$K$299,9,FALSE)</f>
        <v>27.62</v>
      </c>
      <c r="K10" s="14">
        <f>+VLOOKUP($B10,Gesamt!$A$5:$K$299,10,FALSE)</f>
        <v>0</v>
      </c>
      <c r="L10" s="14">
        <f t="shared" si="3"/>
        <v>110.89</v>
      </c>
      <c r="M10" s="12">
        <f t="shared" si="2"/>
        <v>-110.89</v>
      </c>
    </row>
    <row r="11" spans="1:13" ht="12.75">
      <c r="A11" s="1">
        <f t="shared" si="1"/>
        <v>4</v>
      </c>
      <c r="B11" s="10">
        <v>152</v>
      </c>
      <c r="C11" s="2" t="str">
        <f>+VLOOKUP($B11,Gesamt!$A$5:$D$299,2,FALSE)</f>
        <v>Konietzny</v>
      </c>
      <c r="D11" s="2" t="str">
        <f>+VLOOKUP($B11,Gesamt!$A$5:$D$299,3,FALSE)</f>
        <v>Mario</v>
      </c>
      <c r="E11" s="1" t="str">
        <f>+VLOOKUP($B11,Gesamt!$A$5:$D$299,4,FALSE)</f>
        <v>Kerpen</v>
      </c>
      <c r="F11" s="14">
        <f>+VLOOKUP($B11,Gesamt!$A$5:$F$299,5,FALSE)</f>
        <v>28.16</v>
      </c>
      <c r="G11" s="14">
        <f>+VLOOKUP($B11,Gesamt!$A$5:$G$299,6,FALSE)</f>
        <v>28.64</v>
      </c>
      <c r="H11" s="14">
        <f>+VLOOKUP($B11,Gesamt!$A$5:$H$299,7,FALSE)</f>
        <v>27.18</v>
      </c>
      <c r="I11" s="14">
        <f>+VLOOKUP($B11,Gesamt!$A$5:$I$299,8,FALSE)</f>
        <v>28.06</v>
      </c>
      <c r="J11" s="14">
        <f>+VLOOKUP($B11,Gesamt!$A$5:$K$299,9,FALSE)</f>
        <v>27.68</v>
      </c>
      <c r="K11" s="14">
        <f>+VLOOKUP($B11,Gesamt!$A$5:$K$299,10,FALSE)</f>
        <v>0</v>
      </c>
      <c r="L11" s="14">
        <f t="shared" si="3"/>
        <v>111.56</v>
      </c>
      <c r="M11" s="12">
        <f t="shared" si="2"/>
        <v>-111.56</v>
      </c>
    </row>
    <row r="12" spans="1:13" ht="12.75">
      <c r="A12" s="1">
        <f t="shared" si="1"/>
        <v>5</v>
      </c>
      <c r="B12" s="10">
        <v>148</v>
      </c>
      <c r="C12" s="2" t="str">
        <f>+VLOOKUP($B12,Gesamt!$A$5:$D$299,2,FALSE)</f>
        <v>Rottmann</v>
      </c>
      <c r="D12" s="2" t="str">
        <f>+VLOOKUP($B12,Gesamt!$A$5:$D$299,3,FALSE)</f>
        <v>Annika</v>
      </c>
      <c r="E12" s="1" t="str">
        <f>+VLOOKUP($B12,Gesamt!$A$5:$D$299,4,FALSE)</f>
        <v>Kerpen</v>
      </c>
      <c r="F12" s="14">
        <f>+VLOOKUP($B12,Gesamt!$A$5:$F$299,5,FALSE)</f>
        <v>28.53</v>
      </c>
      <c r="G12" s="14">
        <f>+VLOOKUP($B12,Gesamt!$A$5:$G$299,6,FALSE)</f>
        <v>28.84</v>
      </c>
      <c r="H12" s="14">
        <f>+VLOOKUP($B12,Gesamt!$A$5:$H$299,7,FALSE)</f>
        <v>27.61</v>
      </c>
      <c r="I12" s="14">
        <f>+VLOOKUP($B12,Gesamt!$A$5:$I$299,8,FALSE)</f>
        <v>28.11</v>
      </c>
      <c r="J12" s="14">
        <f>+VLOOKUP($B12,Gesamt!$A$5:$K$299,9,FALSE)</f>
        <v>28.03</v>
      </c>
      <c r="K12" s="14">
        <f>+VLOOKUP($B12,Gesamt!$A$5:$K$299,10,FALSE)</f>
        <v>0</v>
      </c>
      <c r="L12" s="14">
        <f t="shared" si="3"/>
        <v>112.59</v>
      </c>
      <c r="M12" s="12">
        <f t="shared" si="2"/>
        <v>-112.59</v>
      </c>
    </row>
    <row r="13" spans="1:13" ht="12.75">
      <c r="A13" s="1">
        <f t="shared" si="1"/>
        <v>6</v>
      </c>
      <c r="B13" s="10">
        <v>126</v>
      </c>
      <c r="C13" s="2" t="str">
        <f>+VLOOKUP($B13,Gesamt!$A$5:$D$299,2,FALSE)</f>
        <v>Thomé</v>
      </c>
      <c r="D13" s="2" t="str">
        <f>+VLOOKUP($B13,Gesamt!$A$5:$D$299,3,FALSE)</f>
        <v>Lucas</v>
      </c>
      <c r="E13" s="1" t="str">
        <f>+VLOOKUP($B13,Gesamt!$A$5:$D$299,4,FALSE)</f>
        <v>Kerpen</v>
      </c>
      <c r="F13" s="14">
        <f>+VLOOKUP($B13,Gesamt!$A$5:$F$299,5,FALSE)</f>
        <v>28.72</v>
      </c>
      <c r="G13" s="14">
        <f>+VLOOKUP($B13,Gesamt!$A$5:$G$299,6,FALSE)</f>
        <v>28.79</v>
      </c>
      <c r="H13" s="14">
        <f>+VLOOKUP($B13,Gesamt!$A$5:$H$299,7,FALSE)</f>
        <v>27.71</v>
      </c>
      <c r="I13" s="14">
        <f>+VLOOKUP($B13,Gesamt!$A$5:$I$299,8,FALSE)</f>
        <v>28.06</v>
      </c>
      <c r="J13" s="14">
        <f>+VLOOKUP($B13,Gesamt!$A$5:$K$299,9,FALSE)</f>
        <v>28.44</v>
      </c>
      <c r="K13" s="14">
        <f>+VLOOKUP($B13,Gesamt!$A$5:$K$299,10,FALSE)</f>
        <v>0</v>
      </c>
      <c r="L13" s="14">
        <f t="shared" si="3"/>
        <v>113</v>
      </c>
      <c r="M13" s="12">
        <f t="shared" si="2"/>
        <v>-113</v>
      </c>
    </row>
    <row r="14" spans="1:13" ht="12.75">
      <c r="A14" s="1">
        <f t="shared" si="1"/>
        <v>7</v>
      </c>
      <c r="B14" s="10">
        <v>165</v>
      </c>
      <c r="C14" s="2" t="str">
        <f>+VLOOKUP($B14,Gesamt!$A$5:$D$299,2,FALSE)</f>
        <v>Kaufhod</v>
      </c>
      <c r="D14" s="2" t="str">
        <f>+VLOOKUP($B14,Gesamt!$A$5:$D$299,3,FALSE)</f>
        <v>Lars</v>
      </c>
      <c r="E14" s="1" t="str">
        <f>+VLOOKUP($B14,Gesamt!$A$5:$D$299,4,FALSE)</f>
        <v>Kerpen</v>
      </c>
      <c r="F14" s="14">
        <f>+VLOOKUP($B14,Gesamt!$A$5:$F$299,5,FALSE)</f>
        <v>28.68</v>
      </c>
      <c r="G14" s="14">
        <f>+VLOOKUP($B14,Gesamt!$A$5:$G$299,6,FALSE)</f>
        <v>28.01</v>
      </c>
      <c r="H14" s="14">
        <f>+VLOOKUP($B14,Gesamt!$A$5:$H$299,7,FALSE)</f>
        <v>28.28</v>
      </c>
      <c r="I14" s="14">
        <f>+VLOOKUP($B14,Gesamt!$A$5:$I$299,8,FALSE)</f>
        <v>29.07</v>
      </c>
      <c r="J14" s="14">
        <f>+VLOOKUP($B14,Gesamt!$A$5:$K$299,9,FALSE)</f>
        <v>28.75</v>
      </c>
      <c r="K14" s="14">
        <f>+VLOOKUP($B14,Gesamt!$A$5:$K$299,10,FALSE)</f>
        <v>0</v>
      </c>
      <c r="L14" s="14">
        <f t="shared" si="3"/>
        <v>114.11</v>
      </c>
      <c r="M14" s="12">
        <f t="shared" si="2"/>
        <v>-114.11</v>
      </c>
    </row>
    <row r="15" spans="1:13" ht="12.75">
      <c r="A15" s="1">
        <f t="shared" si="1"/>
        <v>8</v>
      </c>
      <c r="B15" s="10">
        <v>166</v>
      </c>
      <c r="C15" s="2" t="str">
        <f>+VLOOKUP($B15,Gesamt!$A$5:$D$299,2,FALSE)</f>
        <v>Yilmaz</v>
      </c>
      <c r="D15" s="2" t="str">
        <f>+VLOOKUP($B15,Gesamt!$A$5:$D$299,3,FALSE)</f>
        <v>Malik</v>
      </c>
      <c r="E15" s="1" t="str">
        <f>+VLOOKUP($B15,Gesamt!$A$5:$D$299,4,FALSE)</f>
        <v>Kerpen</v>
      </c>
      <c r="F15" s="14">
        <f>+VLOOKUP($B15,Gesamt!$A$5:$F$299,5,FALSE)</f>
        <v>28.68</v>
      </c>
      <c r="G15" s="14">
        <f>+VLOOKUP($B15,Gesamt!$A$5:$G$299,6,FALSE)</f>
        <v>28.91</v>
      </c>
      <c r="H15" s="14">
        <f>+VLOOKUP($B15,Gesamt!$A$5:$H$299,7,FALSE)</f>
        <v>28.43</v>
      </c>
      <c r="I15" s="14">
        <f>+VLOOKUP($B15,Gesamt!$A$5:$I$299,8,FALSE)</f>
        <v>28.32</v>
      </c>
      <c r="J15" s="14">
        <f>+VLOOKUP($B15,Gesamt!$A$5:$K$299,9,FALSE)</f>
        <v>28.63</v>
      </c>
      <c r="K15" s="14">
        <f>+VLOOKUP($B15,Gesamt!$A$5:$K$299,10,FALSE)</f>
        <v>0</v>
      </c>
      <c r="L15" s="14">
        <f t="shared" si="3"/>
        <v>114.29</v>
      </c>
      <c r="M15" s="12">
        <f t="shared" si="2"/>
        <v>-114.29</v>
      </c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O16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28125" style="1" customWidth="1"/>
    <col min="2" max="2" width="8.421875" style="1" customWidth="1"/>
    <col min="3" max="4" width="17.7109375" style="2" customWidth="1"/>
    <col min="5" max="5" width="23.28125" style="1" customWidth="1"/>
    <col min="6" max="12" width="11.421875" style="14" customWidth="1"/>
    <col min="13" max="13" width="0" style="12" hidden="1" customWidth="1"/>
    <col min="14" max="14" width="12.8515625" style="12" customWidth="1"/>
    <col min="15" max="15" width="14.57421875" style="12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0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1:11" ht="12.75">
      <c r="A5"/>
      <c r="E5" s="1" t="s">
        <v>16</v>
      </c>
      <c r="F5" s="24">
        <f aca="true" t="shared" si="0" ref="F5:K5">MIN(F8:F22)</f>
        <v>26.09</v>
      </c>
      <c r="G5" s="24">
        <f t="shared" si="0"/>
        <v>26.21</v>
      </c>
      <c r="H5" s="24">
        <f t="shared" si="0"/>
        <v>26.07</v>
      </c>
      <c r="I5" s="24">
        <f t="shared" si="0"/>
        <v>26.34</v>
      </c>
      <c r="J5" s="24">
        <f t="shared" si="0"/>
        <v>26.02</v>
      </c>
      <c r="K5" s="24">
        <f t="shared" si="0"/>
        <v>0</v>
      </c>
    </row>
    <row r="6" ht="12.75"/>
    <row r="7" spans="1:15" ht="12.75">
      <c r="A7" s="4" t="s">
        <v>5</v>
      </c>
      <c r="B7" s="4" t="s">
        <v>0</v>
      </c>
      <c r="C7" s="5" t="s">
        <v>1</v>
      </c>
      <c r="D7" s="5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 s="1">
        <f aca="true" t="shared" si="1" ref="A8:A14">IF(L8&gt;0,RANK(M8,M$1:M$65536),0)</f>
        <v>1</v>
      </c>
      <c r="B8" s="10">
        <v>346</v>
      </c>
      <c r="C8" s="2" t="str">
        <f>+VLOOKUP($B8,Gesamt!$A$5:$D$299,2,FALSE)</f>
        <v>Förster</v>
      </c>
      <c r="D8" s="2" t="str">
        <f>+VLOOKUP($B8,Gesamt!$A$5:$D$299,3,FALSE)</f>
        <v>Stefan</v>
      </c>
      <c r="E8" s="1" t="str">
        <f>+VLOOKUP($B8,Gesamt!$A$5:$D$299,4,FALSE)</f>
        <v>Kerpen</v>
      </c>
      <c r="F8" s="14">
        <f>+VLOOKUP($B8,Gesamt!$A$5:$F$299,5,FALSE)</f>
        <v>26.36</v>
      </c>
      <c r="G8" s="14">
        <f>+VLOOKUP($B8,Gesamt!$A$5:$G$299,6,FALSE)</f>
        <v>26.21</v>
      </c>
      <c r="H8" s="14">
        <f>+VLOOKUP($B8,Gesamt!$A$5:$H$299,7,FALSE)</f>
        <v>26.45</v>
      </c>
      <c r="I8" s="14">
        <f>+VLOOKUP($B8,Gesamt!$A$5:$I$299,8,FALSE)</f>
        <v>26.34</v>
      </c>
      <c r="J8" s="14">
        <f>+VLOOKUP($B8,Gesamt!$A$5:$K$299,9,FALSE)</f>
        <v>26.02</v>
      </c>
      <c r="K8" s="14">
        <f>+VLOOKUP($B8,Gesamt!$A$5:$K$299,10,FALSE)</f>
        <v>0</v>
      </c>
      <c r="L8" s="14">
        <f aca="true" t="shared" si="2" ref="L8:L14">(F8*$F$4+G8*$G$4+H8*$H$4+I8*$I$4+J8*$J$4+K8*$J$4)</f>
        <v>105.02</v>
      </c>
      <c r="M8" s="12">
        <f aca="true" t="shared" si="3" ref="M8:M14">IF(L8&gt;0,L8*-1,-1000)</f>
        <v>-105.02</v>
      </c>
    </row>
    <row r="9" spans="1:13" ht="12.75">
      <c r="A9" s="1">
        <f t="shared" si="1"/>
        <v>2</v>
      </c>
      <c r="B9" s="10">
        <v>301</v>
      </c>
      <c r="C9" s="2" t="str">
        <f>+VLOOKUP($B9,Gesamt!$A$5:$D$299,2,FALSE)</f>
        <v>Jost</v>
      </c>
      <c r="D9" s="2" t="str">
        <f>+VLOOKUP($B9,Gesamt!$A$5:$D$299,3,FALSE)</f>
        <v>Patrick</v>
      </c>
      <c r="E9" s="1" t="str">
        <f>+VLOOKUP($B9,Gesamt!$A$5:$D$299,4,FALSE)</f>
        <v>Kerpen</v>
      </c>
      <c r="F9" s="14">
        <f>+VLOOKUP($B9,Gesamt!$A$5:$F$299,5,FALSE)</f>
        <v>26.09</v>
      </c>
      <c r="G9" s="14">
        <f>+VLOOKUP($B9,Gesamt!$A$5:$G$299,6,FALSE)</f>
        <v>26.81</v>
      </c>
      <c r="H9" s="14">
        <f>+VLOOKUP($B9,Gesamt!$A$5:$H$299,7,FALSE)</f>
        <v>26.07</v>
      </c>
      <c r="I9" s="14">
        <f>+VLOOKUP($B9,Gesamt!$A$5:$I$299,8,FALSE)</f>
        <v>26.59</v>
      </c>
      <c r="J9" s="14">
        <f>+VLOOKUP($B9,Gesamt!$A$5:$K$299,9,FALSE)</f>
        <v>26.14</v>
      </c>
      <c r="K9" s="14">
        <f>+VLOOKUP($B9,Gesamt!$A$5:$K$299,10,FALSE)</f>
        <v>0</v>
      </c>
      <c r="L9" s="14">
        <f t="shared" si="2"/>
        <v>105.61</v>
      </c>
      <c r="M9" s="12">
        <f t="shared" si="3"/>
        <v>-105.61</v>
      </c>
    </row>
    <row r="10" spans="1:13" ht="12.75">
      <c r="A10" s="1">
        <f t="shared" si="1"/>
        <v>3</v>
      </c>
      <c r="B10" s="10">
        <v>322</v>
      </c>
      <c r="C10" s="2" t="str">
        <f>+VLOOKUP($B10,Gesamt!$A$5:$D$299,2,FALSE)</f>
        <v>Wolters</v>
      </c>
      <c r="D10" s="2" t="str">
        <f>+VLOOKUP($B10,Gesamt!$A$5:$D$299,3,FALSE)</f>
        <v>Marcus</v>
      </c>
      <c r="E10" s="1" t="str">
        <f>+VLOOKUP($B10,Gesamt!$A$5:$D$299,4,FALSE)</f>
        <v>Kerpen</v>
      </c>
      <c r="F10" s="14">
        <f>+VLOOKUP($B10,Gesamt!$A$5:$F$299,5,FALSE)</f>
        <v>26.41</v>
      </c>
      <c r="G10" s="14">
        <f>+VLOOKUP($B10,Gesamt!$A$5:$G$299,6,FALSE)</f>
        <v>26.28</v>
      </c>
      <c r="H10" s="14">
        <f>+VLOOKUP($B10,Gesamt!$A$5:$H$299,7,FALSE)</f>
        <v>26.58</v>
      </c>
      <c r="I10" s="14">
        <f>+VLOOKUP($B10,Gesamt!$A$5:$I$299,8,FALSE)</f>
        <v>26.6</v>
      </c>
      <c r="J10" s="14">
        <f>+VLOOKUP($B10,Gesamt!$A$5:$K$299,9,FALSE)</f>
        <v>26.25</v>
      </c>
      <c r="K10" s="14">
        <f>+VLOOKUP($B10,Gesamt!$A$5:$K$299,10,FALSE)</f>
        <v>0</v>
      </c>
      <c r="L10" s="14">
        <f t="shared" si="2"/>
        <v>105.71</v>
      </c>
      <c r="M10" s="12">
        <f t="shared" si="3"/>
        <v>-105.71</v>
      </c>
    </row>
    <row r="11" spans="1:13" ht="12.75">
      <c r="A11" s="1">
        <f t="shared" si="1"/>
        <v>4</v>
      </c>
      <c r="B11" s="10">
        <v>303</v>
      </c>
      <c r="C11" s="2" t="str">
        <f>+VLOOKUP($B11,Gesamt!$A$5:$D$299,2,FALSE)</f>
        <v>Jost</v>
      </c>
      <c r="D11" s="2" t="str">
        <f>+VLOOKUP($B11,Gesamt!$A$5:$D$299,3,FALSE)</f>
        <v>Marcel</v>
      </c>
      <c r="E11" s="1" t="str">
        <f>+VLOOKUP($B11,Gesamt!$A$5:$D$299,4,FALSE)</f>
        <v>Kerpen</v>
      </c>
      <c r="F11" s="14">
        <f>+VLOOKUP($B11,Gesamt!$A$5:$F$299,5,FALSE)</f>
        <v>26.26</v>
      </c>
      <c r="G11" s="14">
        <f>+VLOOKUP($B11,Gesamt!$A$5:$G$299,6,FALSE)</f>
        <v>26.74</v>
      </c>
      <c r="H11" s="14">
        <f>+VLOOKUP($B11,Gesamt!$A$5:$H$299,7,FALSE)</f>
        <v>26.31</v>
      </c>
      <c r="I11" s="14">
        <f>+VLOOKUP($B11,Gesamt!$A$5:$I$299,8,FALSE)</f>
        <v>26.83</v>
      </c>
      <c r="J11" s="14">
        <f>+VLOOKUP($B11,Gesamt!$A$5:$K$299,9,FALSE)</f>
        <v>26.31</v>
      </c>
      <c r="K11" s="14">
        <f>+VLOOKUP($B11,Gesamt!$A$5:$K$299,10,FALSE)</f>
        <v>0</v>
      </c>
      <c r="L11" s="14">
        <f t="shared" si="2"/>
        <v>106.19</v>
      </c>
      <c r="M11" s="12">
        <f t="shared" si="3"/>
        <v>-106.19</v>
      </c>
    </row>
    <row r="12" spans="1:13" ht="12.75">
      <c r="A12" s="1">
        <f t="shared" si="1"/>
        <v>5</v>
      </c>
      <c r="B12" s="10">
        <v>320</v>
      </c>
      <c r="C12" s="2" t="str">
        <f>+VLOOKUP($B12,Gesamt!$A$5:$D$299,2,FALSE)</f>
        <v>Gorgus</v>
      </c>
      <c r="D12" s="2" t="str">
        <f>+VLOOKUP($B12,Gesamt!$A$5:$D$299,3,FALSE)</f>
        <v>Florian</v>
      </c>
      <c r="E12" s="1" t="str">
        <f>+VLOOKUP($B12,Gesamt!$A$5:$D$299,4,FALSE)</f>
        <v>Kerpen</v>
      </c>
      <c r="F12" s="14">
        <f>+VLOOKUP($B12,Gesamt!$A$5:$F$299,5,FALSE)</f>
        <v>26.32</v>
      </c>
      <c r="G12" s="14">
        <f>+VLOOKUP($B12,Gesamt!$A$5:$G$299,6,FALSE)</f>
        <v>26.78</v>
      </c>
      <c r="H12" s="14">
        <f>+VLOOKUP($B12,Gesamt!$A$5:$H$299,7,FALSE)</f>
        <v>26.55</v>
      </c>
      <c r="I12" s="14">
        <f>+VLOOKUP($B12,Gesamt!$A$5:$I$299,8,FALSE)</f>
        <v>26.96</v>
      </c>
      <c r="J12" s="14">
        <f>+VLOOKUP($B12,Gesamt!$A$5:$K$299,9,FALSE)</f>
        <v>26.19</v>
      </c>
      <c r="K12" s="14">
        <f>+VLOOKUP($B12,Gesamt!$A$5:$K$299,10,FALSE)</f>
        <v>0</v>
      </c>
      <c r="L12" s="14">
        <f t="shared" si="2"/>
        <v>106.48</v>
      </c>
      <c r="M12" s="12">
        <f t="shared" si="3"/>
        <v>-106.48</v>
      </c>
    </row>
    <row r="13" spans="1:13" ht="12.75">
      <c r="A13" s="1">
        <f t="shared" si="1"/>
        <v>6</v>
      </c>
      <c r="B13" s="10">
        <v>316</v>
      </c>
      <c r="C13" s="2" t="str">
        <f>+VLOOKUP($B13,Gesamt!$A$5:$D$299,2,FALSE)</f>
        <v>Gorgus</v>
      </c>
      <c r="D13" s="2" t="str">
        <f>+VLOOKUP($B13,Gesamt!$A$5:$D$299,3,FALSE)</f>
        <v>Sandra</v>
      </c>
      <c r="E13" s="1" t="str">
        <f>+VLOOKUP($B13,Gesamt!$A$5:$D$299,4,FALSE)</f>
        <v>Kerpen</v>
      </c>
      <c r="F13" s="14">
        <f>+VLOOKUP($B13,Gesamt!$A$5:$F$299,5,FALSE)</f>
        <v>26.6</v>
      </c>
      <c r="G13" s="14">
        <f>+VLOOKUP($B13,Gesamt!$A$5:$G$299,6,FALSE)</f>
        <v>26.64</v>
      </c>
      <c r="H13" s="14">
        <f>+VLOOKUP($B13,Gesamt!$A$5:$H$299,7,FALSE)</f>
        <v>26.83</v>
      </c>
      <c r="I13" s="14">
        <f>+VLOOKUP($B13,Gesamt!$A$5:$I$299,8,FALSE)</f>
        <v>26.86</v>
      </c>
      <c r="J13" s="14">
        <f>+VLOOKUP($B13,Gesamt!$A$5:$K$299,9,FALSE)</f>
        <v>26.53</v>
      </c>
      <c r="K13" s="14">
        <f>+VLOOKUP($B13,Gesamt!$A$5:$K$299,10,FALSE)</f>
        <v>0</v>
      </c>
      <c r="L13" s="14">
        <f t="shared" si="2"/>
        <v>106.86</v>
      </c>
      <c r="M13" s="12">
        <f t="shared" si="3"/>
        <v>-106.86</v>
      </c>
    </row>
    <row r="14" spans="1:13" ht="12.75">
      <c r="A14" s="1">
        <f t="shared" si="1"/>
        <v>7</v>
      </c>
      <c r="B14" s="10">
        <v>326</v>
      </c>
      <c r="C14" s="2" t="str">
        <f>+VLOOKUP($B14,Gesamt!$A$5:$D$299,2,FALSE)</f>
        <v>Wolters</v>
      </c>
      <c r="D14" s="2" t="str">
        <f>+VLOOKUP($B14,Gesamt!$A$5:$D$299,3,FALSE)</f>
        <v>Philipp</v>
      </c>
      <c r="E14" s="1" t="str">
        <f>+VLOOKUP($B14,Gesamt!$A$5:$D$299,4,FALSE)</f>
        <v>Kerpen</v>
      </c>
      <c r="F14" s="14">
        <f>+VLOOKUP($B14,Gesamt!$A$5:$F$299,5,FALSE)</f>
        <v>26.47</v>
      </c>
      <c r="G14" s="14">
        <f>+VLOOKUP($B14,Gesamt!$A$5:$G$299,6,FALSE)</f>
        <v>26.78</v>
      </c>
      <c r="H14" s="14">
        <f>+VLOOKUP($B14,Gesamt!$A$5:$H$299,7,FALSE)</f>
        <v>26.56</v>
      </c>
      <c r="I14" s="14">
        <f>+VLOOKUP($B14,Gesamt!$A$5:$I$299,8,FALSE)</f>
        <v>27.27</v>
      </c>
      <c r="J14" s="14">
        <f>+VLOOKUP($B14,Gesamt!$A$5:$K$299,9,FALSE)</f>
        <v>26.37</v>
      </c>
      <c r="K14" s="14">
        <f>+VLOOKUP($B14,Gesamt!$A$5:$K$299,10,FALSE)</f>
        <v>0</v>
      </c>
      <c r="L14" s="14">
        <f t="shared" si="2"/>
        <v>106.98</v>
      </c>
      <c r="M14" s="12">
        <f t="shared" si="3"/>
        <v>-106.98</v>
      </c>
    </row>
    <row r="15" ht="12.75">
      <c r="B15" s="10"/>
    </row>
    <row r="16" ht="12.75">
      <c r="B16" s="10"/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3:O52"/>
  <sheetViews>
    <sheetView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57421875" style="0" customWidth="1"/>
    <col min="2" max="2" width="8.421875" style="1" customWidth="1"/>
    <col min="3" max="3" width="17.28125" style="0" customWidth="1"/>
    <col min="4" max="4" width="14.28125" style="0" customWidth="1"/>
    <col min="5" max="5" width="27.7109375" style="1" customWidth="1"/>
    <col min="6" max="12" width="11.421875" style="14" customWidth="1"/>
    <col min="13" max="13" width="0" style="12" hidden="1" customWidth="1"/>
    <col min="14" max="14" width="12.8515625" style="12" customWidth="1"/>
    <col min="15" max="15" width="14.57421875" style="12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0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16</v>
      </c>
      <c r="F5" s="24">
        <f aca="true" t="shared" si="0" ref="F5:K5">MIN(F8:G48)</f>
        <v>27.49</v>
      </c>
      <c r="G5" s="24">
        <f>MIN(G8:G22)</f>
        <v>27.62</v>
      </c>
      <c r="H5" s="24">
        <f>MIN(H8:H48)</f>
        <v>26.93</v>
      </c>
      <c r="I5" s="24">
        <f>MIN(I8:I48)</f>
        <v>27.22</v>
      </c>
      <c r="J5" s="24">
        <f t="shared" si="0"/>
        <v>0</v>
      </c>
      <c r="K5" s="24">
        <f t="shared" si="0"/>
        <v>0</v>
      </c>
    </row>
    <row r="6" ht="12.75"/>
    <row r="7" spans="1:15" ht="12.75">
      <c r="A7" s="3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>
        <f aca="true" t="shared" si="1" ref="A8:A20">IF(L8&gt;0,RANK(M8,M$1:M$65536),0)</f>
        <v>1</v>
      </c>
      <c r="B8" s="10">
        <v>108</v>
      </c>
      <c r="C8" s="2" t="str">
        <f>+VLOOKUP($B8,Gesamt!$A$5:$D$177,2,FALSE)</f>
        <v>Reddieß</v>
      </c>
      <c r="D8" s="2" t="str">
        <f>+VLOOKUP($B8,Gesamt!$A$5:$D$177,3,FALSE)</f>
        <v>Sidney</v>
      </c>
      <c r="E8" s="1" t="str">
        <f>+VLOOKUP($B8,Gesamt!$A$5:$D$177,4,FALSE)</f>
        <v>Rheine</v>
      </c>
      <c r="F8" s="14">
        <f>+VLOOKUP($B8,Gesamt!$A$5:$F$177,5,FALSE)</f>
        <v>27.76</v>
      </c>
      <c r="G8" s="14">
        <f>+VLOOKUP($B8,Gesamt!$A$5:$G$177,6,FALSE)</f>
        <v>27.62</v>
      </c>
      <c r="H8" s="14">
        <f>+VLOOKUP($B8,Gesamt!$A$5:$H$177,7,FALSE)</f>
        <v>26.93</v>
      </c>
      <c r="I8" s="14">
        <f>+VLOOKUP($B8,Gesamt!$A$5:$I$177,8,FALSE)</f>
        <v>27.22</v>
      </c>
      <c r="J8" s="14">
        <f>+VLOOKUP($B8,Gesamt!$A$5:$K$177,9,FALSE)</f>
        <v>27.39</v>
      </c>
      <c r="K8" s="14">
        <f>+VLOOKUP($B8,Gesamt!$A$5:$K$177,10,FALSE)</f>
        <v>0</v>
      </c>
      <c r="L8" s="14">
        <f aca="true" t="shared" si="2" ref="L8:L20">(F8*$F$4+G8*$G$4+H8*$H$4+I8*$I$4+J8*$J$4+K8*$J$4)</f>
        <v>109.16</v>
      </c>
      <c r="M8" s="12">
        <f aca="true" t="shared" si="3" ref="M8:M20">IF(L8&gt;0,L8*-1,-1000)</f>
        <v>-109.16</v>
      </c>
    </row>
    <row r="9" spans="1:13" ht="12.75">
      <c r="A9">
        <f t="shared" si="1"/>
        <v>2</v>
      </c>
      <c r="B9" s="10">
        <v>103</v>
      </c>
      <c r="C9" s="2" t="str">
        <f>+VLOOKUP($B9,Gesamt!$A$5:$D$177,2,FALSE)</f>
        <v>Förster</v>
      </c>
      <c r="D9" s="2" t="str">
        <f>+VLOOKUP($B9,Gesamt!$A$5:$D$177,3,FALSE)</f>
        <v>Jan</v>
      </c>
      <c r="E9" s="1" t="str">
        <f>+VLOOKUP($B9,Gesamt!$A$5:$D$177,4,FALSE)</f>
        <v>Simmerath</v>
      </c>
      <c r="F9" s="14">
        <f>+VLOOKUP($B9,Gesamt!$A$5:$F$177,5,FALSE)</f>
        <v>27.49</v>
      </c>
      <c r="G9" s="14">
        <f>+VLOOKUP($B9,Gesamt!$A$5:$G$177,6,FALSE)</f>
        <v>28.02</v>
      </c>
      <c r="H9" s="14">
        <f>+VLOOKUP($B9,Gesamt!$A$5:$H$177,7,FALSE)</f>
        <v>26.99</v>
      </c>
      <c r="I9" s="14">
        <f>+VLOOKUP($B9,Gesamt!$A$5:$I$177,8,FALSE)</f>
        <v>27.31</v>
      </c>
      <c r="J9" s="14">
        <f>+VLOOKUP($B9,Gesamt!$A$5:$K$177,9,FALSE)</f>
        <v>27.11</v>
      </c>
      <c r="K9" s="14">
        <f>+VLOOKUP($B9,Gesamt!$A$5:$K$177,10,FALSE)</f>
        <v>0</v>
      </c>
      <c r="L9" s="14">
        <f t="shared" si="2"/>
        <v>109.43</v>
      </c>
      <c r="M9" s="12">
        <f t="shared" si="3"/>
        <v>-109.43</v>
      </c>
    </row>
    <row r="10" spans="1:13" ht="12.75">
      <c r="A10">
        <f t="shared" si="1"/>
        <v>3</v>
      </c>
      <c r="B10" s="10">
        <v>101</v>
      </c>
      <c r="C10" s="2" t="str">
        <f>+VLOOKUP($B10,Gesamt!$A$5:$D$177,2,FALSE)</f>
        <v>Leismann</v>
      </c>
      <c r="D10" s="2" t="str">
        <f>+VLOOKUP($B10,Gesamt!$A$5:$D$177,3,FALSE)</f>
        <v>Dominik</v>
      </c>
      <c r="E10" s="1" t="str">
        <f>+VLOOKUP($B10,Gesamt!$A$5:$D$177,4,FALSE)</f>
        <v>Mettingen</v>
      </c>
      <c r="F10" s="14">
        <f>+VLOOKUP($B10,Gesamt!$A$5:$F$177,5,FALSE)</f>
        <v>27.97</v>
      </c>
      <c r="G10" s="14">
        <f>+VLOOKUP($B10,Gesamt!$A$5:$G$177,6,FALSE)</f>
        <v>27.93</v>
      </c>
      <c r="H10" s="14">
        <f>+VLOOKUP($B10,Gesamt!$A$5:$H$177,7,FALSE)</f>
        <v>27.22</v>
      </c>
      <c r="I10" s="14">
        <f>+VLOOKUP($B10,Gesamt!$A$5:$I$177,8,FALSE)</f>
        <v>27.33</v>
      </c>
      <c r="J10" s="14">
        <f>+VLOOKUP($B10,Gesamt!$A$5:$K$177,9,FALSE)</f>
        <v>27.33</v>
      </c>
      <c r="K10" s="14">
        <f>+VLOOKUP($B10,Gesamt!$A$5:$K$177,10,FALSE)</f>
        <v>0</v>
      </c>
      <c r="L10" s="14">
        <f t="shared" si="2"/>
        <v>109.81</v>
      </c>
      <c r="M10" s="12">
        <f t="shared" si="3"/>
        <v>-109.81</v>
      </c>
    </row>
    <row r="11" spans="1:13" ht="12.75">
      <c r="A11">
        <f t="shared" si="1"/>
        <v>4</v>
      </c>
      <c r="B11" s="10">
        <v>114</v>
      </c>
      <c r="C11" s="2" t="str">
        <f>+VLOOKUP($B11,Gesamt!$A$5:$D$177,2,FALSE)</f>
        <v>Ricker</v>
      </c>
      <c r="D11" s="2" t="str">
        <f>+VLOOKUP($B11,Gesamt!$A$5:$D$177,3,FALSE)</f>
        <v>Oliver</v>
      </c>
      <c r="E11" s="1" t="str">
        <f>+VLOOKUP($B11,Gesamt!$A$5:$D$177,4,FALSE)</f>
        <v>Havixbeck</v>
      </c>
      <c r="F11" s="14">
        <f>+VLOOKUP($B11,Gesamt!$A$5:$F$177,5,FALSE)</f>
        <v>28.02</v>
      </c>
      <c r="G11" s="14">
        <f>+VLOOKUP($B11,Gesamt!$A$5:$G$177,6,FALSE)</f>
        <v>28.04</v>
      </c>
      <c r="H11" s="14">
        <f>+VLOOKUP($B11,Gesamt!$A$5:$H$177,7,FALSE)</f>
        <v>27.11</v>
      </c>
      <c r="I11" s="14">
        <f>+VLOOKUP($B11,Gesamt!$A$5:$I$177,8,FALSE)</f>
        <v>27.38</v>
      </c>
      <c r="J11" s="14">
        <f>+VLOOKUP($B11,Gesamt!$A$5:$K$177,9,FALSE)</f>
        <v>27.61</v>
      </c>
      <c r="K11" s="14">
        <f>+VLOOKUP($B11,Gesamt!$A$5:$K$177,10,FALSE)</f>
        <v>0</v>
      </c>
      <c r="L11" s="14">
        <f t="shared" si="2"/>
        <v>110.14</v>
      </c>
      <c r="M11" s="12">
        <f t="shared" si="3"/>
        <v>-110.14</v>
      </c>
    </row>
    <row r="12" spans="1:13" ht="12.75">
      <c r="A12">
        <f t="shared" si="1"/>
        <v>5</v>
      </c>
      <c r="B12" s="10">
        <v>135</v>
      </c>
      <c r="C12" s="2" t="str">
        <f>+VLOOKUP($B12,Gesamt!$A$5:$D$177,2,FALSE)</f>
        <v>Förster</v>
      </c>
      <c r="D12" s="2" t="str">
        <f>+VLOOKUP($B12,Gesamt!$A$5:$D$177,3,FALSE)</f>
        <v>Hannah</v>
      </c>
      <c r="E12" s="1" t="str">
        <f>+VLOOKUP($B12,Gesamt!$A$5:$D$177,4,FALSE)</f>
        <v>Simmerath</v>
      </c>
      <c r="F12" s="14">
        <f>+VLOOKUP($B12,Gesamt!$A$5:$F$177,5,FALSE)</f>
        <v>27.58</v>
      </c>
      <c r="G12" s="14">
        <f>+VLOOKUP($B12,Gesamt!$A$5:$G$177,6,FALSE)</f>
        <v>28.26</v>
      </c>
      <c r="H12" s="14">
        <f>+VLOOKUP($B12,Gesamt!$A$5:$H$177,7,FALSE)</f>
        <v>27.09</v>
      </c>
      <c r="I12" s="14">
        <f>+VLOOKUP($B12,Gesamt!$A$5:$I$177,8,FALSE)</f>
        <v>27.64</v>
      </c>
      <c r="J12" s="14">
        <f>+VLOOKUP($B12,Gesamt!$A$5:$K$177,9,FALSE)</f>
        <v>27.34</v>
      </c>
      <c r="K12" s="14">
        <f>+VLOOKUP($B12,Gesamt!$A$5:$K$177,10,FALSE)</f>
        <v>0</v>
      </c>
      <c r="L12" s="14">
        <f t="shared" si="2"/>
        <v>110.33</v>
      </c>
      <c r="M12" s="12">
        <f t="shared" si="3"/>
        <v>-110.33</v>
      </c>
    </row>
    <row r="13" spans="1:13" ht="12.75">
      <c r="A13">
        <f t="shared" si="1"/>
        <v>6</v>
      </c>
      <c r="B13" s="10">
        <v>120</v>
      </c>
      <c r="C13" s="2" t="str">
        <f>+VLOOKUP($B13,Gesamt!$A$5:$D$177,2,FALSE)</f>
        <v>Rödder</v>
      </c>
      <c r="D13" s="2" t="str">
        <f>+VLOOKUP($B13,Gesamt!$A$5:$D$177,3,FALSE)</f>
        <v>Dustin</v>
      </c>
      <c r="E13" s="1" t="str">
        <f>+VLOOKUP($B13,Gesamt!$A$5:$D$177,4,FALSE)</f>
        <v>Freudenberg</v>
      </c>
      <c r="F13" s="14">
        <f>+VLOOKUP($B13,Gesamt!$A$5:$F$177,5,FALSE)</f>
        <v>28.13</v>
      </c>
      <c r="G13" s="14">
        <f>+VLOOKUP($B13,Gesamt!$A$5:$G$177,6,FALSE)</f>
        <v>27.93</v>
      </c>
      <c r="H13" s="14">
        <f>+VLOOKUP($B13,Gesamt!$A$5:$H$177,7,FALSE)</f>
        <v>27.17</v>
      </c>
      <c r="I13" s="14">
        <f>+VLOOKUP($B13,Gesamt!$A$5:$I$177,8,FALSE)</f>
        <v>27.71</v>
      </c>
      <c r="J13" s="14">
        <f>+VLOOKUP($B13,Gesamt!$A$5:$K$177,9,FALSE)</f>
        <v>27.96</v>
      </c>
      <c r="K13" s="14">
        <f>+VLOOKUP($B13,Gesamt!$A$5:$K$177,10,FALSE)</f>
        <v>0</v>
      </c>
      <c r="L13" s="14">
        <f t="shared" si="2"/>
        <v>110.77</v>
      </c>
      <c r="M13" s="12">
        <f t="shared" si="3"/>
        <v>-110.77</v>
      </c>
    </row>
    <row r="14" spans="1:13" ht="12.75">
      <c r="A14">
        <f t="shared" si="1"/>
        <v>7</v>
      </c>
      <c r="B14" s="10">
        <v>133</v>
      </c>
      <c r="C14" s="2" t="str">
        <f>+VLOOKUP($B14,Gesamt!$A$5:$D$177,2,FALSE)</f>
        <v>Krechter</v>
      </c>
      <c r="D14" s="2" t="str">
        <f>+VLOOKUP($B14,Gesamt!$A$5:$D$177,3,FALSE)</f>
        <v>Carolin</v>
      </c>
      <c r="E14" s="1" t="str">
        <f>+VLOOKUP($B14,Gesamt!$A$5:$D$177,4,FALSE)</f>
        <v>Friedrichsfeld</v>
      </c>
      <c r="F14" s="14">
        <f>+VLOOKUP($B14,Gesamt!$A$5:$F$177,5,FALSE)</f>
        <v>28.11</v>
      </c>
      <c r="G14" s="14">
        <f>+VLOOKUP($B14,Gesamt!$A$5:$G$177,6,FALSE)</f>
        <v>28.24</v>
      </c>
      <c r="H14" s="14">
        <f>+VLOOKUP($B14,Gesamt!$A$5:$H$177,7,FALSE)</f>
        <v>27.33</v>
      </c>
      <c r="I14" s="14">
        <f>+VLOOKUP($B14,Gesamt!$A$5:$I$177,8,FALSE)</f>
        <v>27.63</v>
      </c>
      <c r="J14" s="14">
        <f>+VLOOKUP($B14,Gesamt!$A$5:$K$177,9,FALSE)</f>
        <v>27.69</v>
      </c>
      <c r="K14" s="14">
        <f>+VLOOKUP($B14,Gesamt!$A$5:$K$177,10,FALSE)</f>
        <v>0</v>
      </c>
      <c r="L14" s="14">
        <f t="shared" si="2"/>
        <v>110.89</v>
      </c>
      <c r="M14" s="12">
        <f t="shared" si="3"/>
        <v>-110.89</v>
      </c>
    </row>
    <row r="15" spans="1:13" ht="12.75">
      <c r="A15">
        <f t="shared" si="1"/>
        <v>8</v>
      </c>
      <c r="B15" s="10">
        <v>122</v>
      </c>
      <c r="C15" s="2" t="str">
        <f>+VLOOKUP($B15,Gesamt!$A$5:$D$177,2,FALSE)</f>
        <v>Isaac</v>
      </c>
      <c r="D15" s="2" t="str">
        <f>+VLOOKUP($B15,Gesamt!$A$5:$D$177,3,FALSE)</f>
        <v>Laura</v>
      </c>
      <c r="E15" s="1" t="str">
        <f>+VLOOKUP($B15,Gesamt!$A$5:$D$177,4,FALSE)</f>
        <v>Simmerath</v>
      </c>
      <c r="F15" s="14">
        <f>+VLOOKUP($B15,Gesamt!$A$5:$F$177,5,FALSE)</f>
        <v>28.25</v>
      </c>
      <c r="G15" s="14">
        <f>+VLOOKUP($B15,Gesamt!$A$5:$G$177,6,FALSE)</f>
        <v>28.42</v>
      </c>
      <c r="H15" s="14">
        <f>+VLOOKUP($B15,Gesamt!$A$5:$H$177,7,FALSE)</f>
        <v>27.04</v>
      </c>
      <c r="I15" s="14">
        <f>+VLOOKUP($B15,Gesamt!$A$5:$I$177,8,FALSE)</f>
        <v>27.92</v>
      </c>
      <c r="J15" s="14">
        <f>+VLOOKUP($B15,Gesamt!$A$5:$K$177,9,FALSE)</f>
        <v>27.84</v>
      </c>
      <c r="K15" s="14">
        <f>+VLOOKUP($B15,Gesamt!$A$5:$K$177,10,FALSE)</f>
        <v>0</v>
      </c>
      <c r="L15" s="14">
        <f t="shared" si="2"/>
        <v>111.22</v>
      </c>
      <c r="M15" s="12">
        <f t="shared" si="3"/>
        <v>-111.22</v>
      </c>
    </row>
    <row r="16" spans="1:13" ht="12.75">
      <c r="A16">
        <f t="shared" si="1"/>
        <v>9</v>
      </c>
      <c r="B16" s="10">
        <v>115</v>
      </c>
      <c r="C16" s="2" t="str">
        <f>+VLOOKUP($B16,Gesamt!$A$5:$D$177,2,FALSE)</f>
        <v>Westermann</v>
      </c>
      <c r="D16" s="2" t="str">
        <f>+VLOOKUP($B16,Gesamt!$A$5:$D$177,3,FALSE)</f>
        <v>Desirée</v>
      </c>
      <c r="E16" s="1" t="str">
        <f>+VLOOKUP($B16,Gesamt!$A$5:$D$177,4,FALSE)</f>
        <v>Overath</v>
      </c>
      <c r="F16" s="14">
        <f>+VLOOKUP($B16,Gesamt!$A$5:$F$177,5,FALSE)</f>
        <v>27.96</v>
      </c>
      <c r="G16" s="14">
        <f>+VLOOKUP($B16,Gesamt!$A$5:$G$177,6,FALSE)</f>
        <v>28.48</v>
      </c>
      <c r="H16" s="14">
        <f>+VLOOKUP($B16,Gesamt!$A$5:$H$177,7,FALSE)</f>
        <v>27.15</v>
      </c>
      <c r="I16" s="14">
        <f>+VLOOKUP($B16,Gesamt!$A$5:$I$177,8,FALSE)</f>
        <v>27.9</v>
      </c>
      <c r="J16" s="14">
        <f>+VLOOKUP($B16,Gesamt!$A$5:$K$177,9,FALSE)</f>
        <v>27.94</v>
      </c>
      <c r="K16" s="14">
        <f>+VLOOKUP($B16,Gesamt!$A$5:$K$177,10,FALSE)</f>
        <v>0</v>
      </c>
      <c r="L16" s="14">
        <f t="shared" si="2"/>
        <v>111.47</v>
      </c>
      <c r="M16" s="12">
        <f t="shared" si="3"/>
        <v>-111.47</v>
      </c>
    </row>
    <row r="17" spans="1:13" ht="12.75">
      <c r="A17">
        <f t="shared" si="1"/>
        <v>10</v>
      </c>
      <c r="B17" s="10">
        <v>143</v>
      </c>
      <c r="C17" s="2" t="str">
        <f>+VLOOKUP($B17,Gesamt!$A$5:$D$177,2,FALSE)</f>
        <v>Schmitter</v>
      </c>
      <c r="D17" s="2" t="str">
        <f>+VLOOKUP($B17,Gesamt!$A$5:$D$177,3,FALSE)</f>
        <v>Vincent</v>
      </c>
      <c r="E17" s="1" t="str">
        <f>+VLOOKUP($B17,Gesamt!$A$5:$D$177,4,FALSE)</f>
        <v>Viersen</v>
      </c>
      <c r="F17" s="14">
        <f>+VLOOKUP($B17,Gesamt!$A$5:$F$177,5,FALSE)</f>
        <v>27.74</v>
      </c>
      <c r="G17" s="14">
        <f>+VLOOKUP($B17,Gesamt!$A$5:$G$177,6,FALSE)</f>
        <v>28.36</v>
      </c>
      <c r="H17" s="14">
        <f>+VLOOKUP($B17,Gesamt!$A$5:$H$177,7,FALSE)</f>
        <v>27.62</v>
      </c>
      <c r="I17" s="14">
        <f>+VLOOKUP($B17,Gesamt!$A$5:$I$177,8,FALSE)</f>
        <v>27.86</v>
      </c>
      <c r="J17" s="14">
        <f>+VLOOKUP($B17,Gesamt!$A$5:$K$177,9,FALSE)</f>
        <v>27.66</v>
      </c>
      <c r="K17" s="14">
        <f>+VLOOKUP($B17,Gesamt!$A$5:$K$177,10,FALSE)</f>
        <v>0</v>
      </c>
      <c r="L17" s="14">
        <f t="shared" si="2"/>
        <v>111.5</v>
      </c>
      <c r="M17" s="12">
        <f t="shared" si="3"/>
        <v>-111.5</v>
      </c>
    </row>
    <row r="18" spans="1:13" ht="12.75">
      <c r="A18">
        <f t="shared" si="1"/>
        <v>11</v>
      </c>
      <c r="B18" s="10">
        <v>154</v>
      </c>
      <c r="C18" s="2" t="str">
        <f>+VLOOKUP($B18,Gesamt!$A$5:$D$177,2,FALSE)</f>
        <v>Eickmann</v>
      </c>
      <c r="D18" s="2" t="str">
        <f>+VLOOKUP($B18,Gesamt!$A$5:$D$177,3,FALSE)</f>
        <v>Morten</v>
      </c>
      <c r="E18" s="1" t="str">
        <f>+VLOOKUP($B18,Gesamt!$A$5:$D$177,4,FALSE)</f>
        <v>Bad Bentheim</v>
      </c>
      <c r="F18" s="14">
        <f>+VLOOKUP($B18,Gesamt!$A$5:$F$177,5,FALSE)</f>
        <v>28.43</v>
      </c>
      <c r="G18" s="14">
        <f>+VLOOKUP($B18,Gesamt!$A$5:$G$177,6,FALSE)</f>
        <v>28.44</v>
      </c>
      <c r="H18" s="14">
        <f>+VLOOKUP($B18,Gesamt!$A$5:$H$177,7,FALSE)</f>
        <v>27.52</v>
      </c>
      <c r="I18" s="14">
        <f>+VLOOKUP($B18,Gesamt!$A$5:$I$177,8,FALSE)</f>
        <v>28</v>
      </c>
      <c r="J18" s="14">
        <f>+VLOOKUP($B18,Gesamt!$A$5:$K$177,9,FALSE)</f>
        <v>27.69</v>
      </c>
      <c r="K18" s="14">
        <f>+VLOOKUP($B18,Gesamt!$A$5:$K$177,10,FALSE)</f>
        <v>0</v>
      </c>
      <c r="L18" s="14">
        <f t="shared" si="2"/>
        <v>111.65</v>
      </c>
      <c r="M18" s="12">
        <f t="shared" si="3"/>
        <v>-111.65</v>
      </c>
    </row>
    <row r="19" spans="1:13" ht="12.75">
      <c r="A19">
        <f t="shared" si="1"/>
        <v>12</v>
      </c>
      <c r="B19" s="10">
        <v>132</v>
      </c>
      <c r="C19" s="2" t="str">
        <f>+VLOOKUP($B19,Gesamt!$A$5:$D$177,2,FALSE)</f>
        <v>Kelch</v>
      </c>
      <c r="D19" s="2" t="str">
        <f>+VLOOKUP($B19,Gesamt!$A$5:$D$177,3,FALSE)</f>
        <v>Ricarda</v>
      </c>
      <c r="E19" s="1" t="str">
        <f>+VLOOKUP($B19,Gesamt!$A$5:$D$177,4,FALSE)</f>
        <v>Bergkamen</v>
      </c>
      <c r="F19" s="14">
        <f>+VLOOKUP($B19,Gesamt!$A$5:$F$177,5,FALSE)</f>
        <v>27.96</v>
      </c>
      <c r="G19" s="14">
        <f>+VLOOKUP($B19,Gesamt!$A$5:$G$177,6,FALSE)</f>
        <v>28.64</v>
      </c>
      <c r="H19" s="14">
        <f>+VLOOKUP($B19,Gesamt!$A$5:$H$177,7,FALSE)</f>
        <v>27.46</v>
      </c>
      <c r="I19" s="14">
        <f>+VLOOKUP($B19,Gesamt!$A$5:$I$177,8,FALSE)</f>
        <v>27.99</v>
      </c>
      <c r="J19" s="14">
        <f>+VLOOKUP($B19,Gesamt!$A$5:$K$177,9,FALSE)</f>
        <v>27.65</v>
      </c>
      <c r="K19" s="14">
        <f>+VLOOKUP($B19,Gesamt!$A$5:$K$177,10,FALSE)</f>
        <v>0</v>
      </c>
      <c r="L19" s="14">
        <f t="shared" si="2"/>
        <v>111.74</v>
      </c>
      <c r="M19" s="12">
        <f t="shared" si="3"/>
        <v>-111.74</v>
      </c>
    </row>
    <row r="20" spans="1:13" ht="12.75">
      <c r="A20">
        <f t="shared" si="1"/>
        <v>13</v>
      </c>
      <c r="B20" s="10">
        <v>156</v>
      </c>
      <c r="C20" s="2" t="str">
        <f>+VLOOKUP($B20,Gesamt!$A$5:$D$177,2,FALSE)</f>
        <v>Kues</v>
      </c>
      <c r="D20" s="2" t="str">
        <f>+VLOOKUP($B20,Gesamt!$A$5:$D$177,3,FALSE)</f>
        <v>Jonas</v>
      </c>
      <c r="E20" s="1" t="str">
        <f>+VLOOKUP($B20,Gesamt!$A$5:$D$177,4,FALSE)</f>
        <v>Bad Bentheim</v>
      </c>
      <c r="F20" s="14">
        <f>+VLOOKUP($B20,Gesamt!$A$5:$F$177,5,FALSE)</f>
        <v>28.02</v>
      </c>
      <c r="G20" s="14">
        <f>+VLOOKUP($B20,Gesamt!$A$5:$G$177,6,FALSE)</f>
        <v>28.94</v>
      </c>
      <c r="H20" s="14">
        <f>+VLOOKUP($B20,Gesamt!$A$5:$H$177,7,FALSE)</f>
        <v>27.43</v>
      </c>
      <c r="I20" s="14">
        <f>+VLOOKUP($B20,Gesamt!$A$5:$I$177,8,FALSE)</f>
        <v>28.52</v>
      </c>
      <c r="J20" s="14">
        <f>+VLOOKUP($B20,Gesamt!$A$5:$K$177,9,FALSE)</f>
        <v>27.78</v>
      </c>
      <c r="K20" s="14">
        <f>+VLOOKUP($B20,Gesamt!$A$5:$K$177,10,FALSE)</f>
        <v>0</v>
      </c>
      <c r="L20" s="14">
        <f t="shared" si="2"/>
        <v>112.67</v>
      </c>
      <c r="M20" s="12">
        <f t="shared" si="3"/>
        <v>-112.67</v>
      </c>
    </row>
    <row r="21" spans="2:4" ht="12.75">
      <c r="B21" s="10"/>
      <c r="C21" s="2"/>
      <c r="D21" s="2"/>
    </row>
    <row r="22" spans="2:4" ht="12.75">
      <c r="B22" s="10"/>
      <c r="C22" s="2"/>
      <c r="D22" s="2"/>
    </row>
    <row r="23" spans="2:4" ht="12.75">
      <c r="B23" s="10"/>
      <c r="C23" s="2"/>
      <c r="D23" s="2"/>
    </row>
    <row r="24" spans="2:4" ht="12.75">
      <c r="B24" s="10"/>
      <c r="C24" s="2"/>
      <c r="D24" s="2"/>
    </row>
    <row r="25" spans="2:4" ht="12.75">
      <c r="B25" s="10"/>
      <c r="C25" s="2"/>
      <c r="D25" s="2"/>
    </row>
    <row r="26" spans="2:4" ht="12.75">
      <c r="B26" s="10"/>
      <c r="C26" s="2"/>
      <c r="D26" s="2"/>
    </row>
    <row r="27" spans="2:4" ht="12.75">
      <c r="B27" s="10"/>
      <c r="C27" s="2"/>
      <c r="D27" s="2"/>
    </row>
    <row r="28" spans="2:4" ht="12.75">
      <c r="B28" s="10"/>
      <c r="C28" s="2"/>
      <c r="D28" s="2"/>
    </row>
    <row r="29" spans="2:4" ht="12.75">
      <c r="B29" s="10"/>
      <c r="C29" s="2"/>
      <c r="D29" s="2"/>
    </row>
    <row r="30" spans="2:4" ht="12.75">
      <c r="B30" s="10"/>
      <c r="C30" s="2"/>
      <c r="D30" s="2"/>
    </row>
    <row r="31" spans="2:4" ht="12.75">
      <c r="B31" s="10"/>
      <c r="C31" s="2"/>
      <c r="D31" s="2"/>
    </row>
    <row r="32" spans="2:4" ht="12.75">
      <c r="B32" s="10"/>
      <c r="C32" s="2"/>
      <c r="D32" s="2"/>
    </row>
    <row r="33" spans="2:4" ht="12.75">
      <c r="B33" s="10"/>
      <c r="C33" s="2"/>
      <c r="D33" s="2"/>
    </row>
    <row r="34" spans="2:4" ht="12.75">
      <c r="B34" s="10"/>
      <c r="C34" s="2"/>
      <c r="D34" s="2"/>
    </row>
    <row r="35" spans="2:4" ht="12.75">
      <c r="B35" s="10"/>
      <c r="C35" s="2"/>
      <c r="D35" s="2"/>
    </row>
    <row r="36" spans="2:4" ht="12.75">
      <c r="B36" s="10"/>
      <c r="C36" s="2"/>
      <c r="D36" s="2"/>
    </row>
    <row r="37" spans="3:4" ht="12.75">
      <c r="C37" s="2"/>
      <c r="D37" s="2"/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2" spans="3:4" ht="12.75">
      <c r="C42" s="2"/>
      <c r="D42" s="2"/>
    </row>
    <row r="43" spans="3:4" ht="12.75">
      <c r="C43" s="2"/>
      <c r="D43" s="2"/>
    </row>
    <row r="44" spans="3:4" ht="12.75">
      <c r="C44" s="2"/>
      <c r="D44" s="2"/>
    </row>
    <row r="45" spans="3:4" ht="12.75">
      <c r="C45" s="2"/>
      <c r="D45" s="2"/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</sheetData>
  <autoFilter ref="A7:M48"/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3:O52"/>
  <sheetViews>
    <sheetView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57421875" style="0" customWidth="1"/>
    <col min="2" max="2" width="8.421875" style="1" customWidth="1"/>
    <col min="3" max="3" width="17.28125" style="0" customWidth="1"/>
    <col min="4" max="4" width="14.28125" style="0" customWidth="1"/>
    <col min="5" max="5" width="27.7109375" style="1" customWidth="1"/>
    <col min="6" max="12" width="11.421875" style="14" customWidth="1"/>
    <col min="13" max="13" width="0" style="12" hidden="1" customWidth="1"/>
    <col min="14" max="14" width="12.8515625" style="12" customWidth="1"/>
    <col min="15" max="15" width="14.57421875" style="12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0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16</v>
      </c>
      <c r="F5" s="24">
        <f aca="true" t="shared" si="0" ref="F5:K5">MIN(F8:F50)</f>
        <v>26.1</v>
      </c>
      <c r="G5" s="24">
        <f t="shared" si="0"/>
        <v>26.19</v>
      </c>
      <c r="H5" s="24">
        <f t="shared" si="0"/>
        <v>26.09</v>
      </c>
      <c r="I5" s="24">
        <f t="shared" si="0"/>
        <v>26.42</v>
      </c>
      <c r="J5" s="24">
        <f t="shared" si="0"/>
        <v>25.98</v>
      </c>
      <c r="K5" s="24">
        <f t="shared" si="0"/>
        <v>0</v>
      </c>
    </row>
    <row r="6" ht="12.75"/>
    <row r="7" spans="1:15" ht="12.75">
      <c r="A7" s="3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>
        <f aca="true" t="shared" si="1" ref="A8:A35">IF(L8&gt;0,RANK(M8,M$1:M$65536),0)</f>
        <v>1</v>
      </c>
      <c r="B8" s="10">
        <v>302</v>
      </c>
      <c r="C8" s="2" t="str">
        <f>+VLOOKUP($B8,Gesamt!$A$5:$D$177,2,FALSE)</f>
        <v>Förster</v>
      </c>
      <c r="D8" s="2" t="str">
        <f>+VLOOKUP($B8,Gesamt!$A$5:$D$177,3,FALSE)</f>
        <v>Lars</v>
      </c>
      <c r="E8" s="1" t="str">
        <f>+VLOOKUP($B8,Gesamt!$A$5:$D$177,4,FALSE)</f>
        <v>Simmerath</v>
      </c>
      <c r="F8" s="14">
        <f>+VLOOKUP($B8,Gesamt!$A$5:$F$177,5,FALSE)</f>
        <v>26.27</v>
      </c>
      <c r="G8" s="14">
        <f>+VLOOKUP($B8,Gesamt!$A$5:$G$177,6,FALSE)</f>
        <v>26.39</v>
      </c>
      <c r="H8" s="14">
        <f>+VLOOKUP($B8,Gesamt!$A$5:$H$177,7,FALSE)</f>
        <v>26.17</v>
      </c>
      <c r="I8" s="14">
        <f>+VLOOKUP($B8,Gesamt!$A$5:$I$177,8,FALSE)</f>
        <v>26.42</v>
      </c>
      <c r="J8" s="14">
        <f>+VLOOKUP($B8,Gesamt!$A$5:$K$177,9,FALSE)</f>
        <v>26.21</v>
      </c>
      <c r="K8" s="14">
        <f>+VLOOKUP($B8,Gesamt!$A$5:$K$177,10,FALSE)</f>
        <v>0</v>
      </c>
      <c r="L8" s="14">
        <f aca="true" t="shared" si="2" ref="L8:L35">(F8*$F$4+G8*$G$4+H8*$H$4+I8*$I$4+J8*$J$4+K8*$J$4)</f>
        <v>105.19</v>
      </c>
      <c r="M8" s="12">
        <f aca="true" t="shared" si="3" ref="M8:M35">IF(L8&gt;0,L8*-1,-1000)</f>
        <v>-105.19</v>
      </c>
    </row>
    <row r="9" spans="1:13" ht="12.75">
      <c r="A9">
        <f t="shared" si="1"/>
        <v>2</v>
      </c>
      <c r="B9" s="10">
        <v>364</v>
      </c>
      <c r="C9" s="2" t="str">
        <f>+VLOOKUP($B9,Gesamt!$A$5:$D$177,2,FALSE)</f>
        <v>Späker</v>
      </c>
      <c r="D9" s="2" t="str">
        <f>+VLOOKUP($B9,Gesamt!$A$5:$D$177,3,FALSE)</f>
        <v>Steffen</v>
      </c>
      <c r="E9" s="1" t="str">
        <f>+VLOOKUP($B9,Gesamt!$A$5:$D$177,4,FALSE)</f>
        <v>Friedrichsfeld</v>
      </c>
      <c r="F9" s="14">
        <f>+VLOOKUP($B9,Gesamt!$A$5:$F$177,5,FALSE)</f>
        <v>26.41</v>
      </c>
      <c r="G9" s="14">
        <f>+VLOOKUP($B9,Gesamt!$A$5:$G$177,6,FALSE)</f>
        <v>26.23</v>
      </c>
      <c r="H9" s="14">
        <f>+VLOOKUP($B9,Gesamt!$A$5:$H$177,7,FALSE)</f>
        <v>26.34</v>
      </c>
      <c r="I9" s="14">
        <f>+VLOOKUP($B9,Gesamt!$A$5:$I$177,8,FALSE)</f>
        <v>26.48</v>
      </c>
      <c r="J9" s="14">
        <f>+VLOOKUP($B9,Gesamt!$A$5:$K$177,9,FALSE)</f>
        <v>26.2</v>
      </c>
      <c r="K9" s="14">
        <f>+VLOOKUP($B9,Gesamt!$A$5:$K$177,10,FALSE)</f>
        <v>0</v>
      </c>
      <c r="L9" s="14">
        <f t="shared" si="2"/>
        <v>105.25</v>
      </c>
      <c r="M9" s="12">
        <f t="shared" si="3"/>
        <v>-105.25</v>
      </c>
    </row>
    <row r="10" spans="1:13" ht="12.75">
      <c r="A10">
        <f t="shared" si="1"/>
        <v>3</v>
      </c>
      <c r="B10" s="10">
        <v>314</v>
      </c>
      <c r="C10" s="2" t="str">
        <f>+VLOOKUP($B10,Gesamt!$A$5:$D$177,2,FALSE)</f>
        <v>Reddieß</v>
      </c>
      <c r="D10" s="2" t="str">
        <f>+VLOOKUP($B10,Gesamt!$A$5:$D$177,3,FALSE)</f>
        <v>Shaune</v>
      </c>
      <c r="E10" s="1" t="str">
        <f>+VLOOKUP($B10,Gesamt!$A$5:$D$177,4,FALSE)</f>
        <v>Rheine</v>
      </c>
      <c r="F10" s="14">
        <f>+VLOOKUP($B10,Gesamt!$A$5:$F$177,5,FALSE)</f>
        <v>26.1</v>
      </c>
      <c r="G10" s="14">
        <f>+VLOOKUP($B10,Gesamt!$A$5:$G$177,6,FALSE)</f>
        <v>26.46</v>
      </c>
      <c r="H10" s="14">
        <f>+VLOOKUP($B10,Gesamt!$A$5:$H$177,7,FALSE)</f>
        <v>26.09</v>
      </c>
      <c r="I10" s="14">
        <f>+VLOOKUP($B10,Gesamt!$A$5:$I$177,8,FALSE)</f>
        <v>26.68</v>
      </c>
      <c r="J10" s="14">
        <f>+VLOOKUP($B10,Gesamt!$A$5:$K$177,9,FALSE)</f>
        <v>26.11</v>
      </c>
      <c r="K10" s="14">
        <f>+VLOOKUP($B10,Gesamt!$A$5:$K$177,10,FALSE)</f>
        <v>0</v>
      </c>
      <c r="L10" s="14">
        <f t="shared" si="2"/>
        <v>105.34</v>
      </c>
      <c r="M10" s="12">
        <f t="shared" si="3"/>
        <v>-105.34</v>
      </c>
    </row>
    <row r="11" spans="1:13" ht="12.75">
      <c r="A11">
        <f t="shared" si="1"/>
        <v>4</v>
      </c>
      <c r="B11" s="10">
        <v>309</v>
      </c>
      <c r="C11" s="2" t="str">
        <f>+VLOOKUP($B11,Gesamt!$A$5:$D$177,2,FALSE)</f>
        <v>Lorenz</v>
      </c>
      <c r="D11" s="2" t="str">
        <f>+VLOOKUP($B11,Gesamt!$A$5:$D$177,3,FALSE)</f>
        <v>Lucas</v>
      </c>
      <c r="E11" s="1" t="str">
        <f>+VLOOKUP($B11,Gesamt!$A$5:$D$177,4,FALSE)</f>
        <v>Overath</v>
      </c>
      <c r="F11" s="14">
        <f>+VLOOKUP($B11,Gesamt!$A$5:$F$177,5,FALSE)</f>
        <v>26.37</v>
      </c>
      <c r="G11" s="14">
        <f>+VLOOKUP($B11,Gesamt!$A$5:$G$177,6,FALSE)</f>
        <v>26.44</v>
      </c>
      <c r="H11" s="14">
        <f>+VLOOKUP($B11,Gesamt!$A$5:$H$177,7,FALSE)</f>
        <v>26.23</v>
      </c>
      <c r="I11" s="14">
        <f>+VLOOKUP($B11,Gesamt!$A$5:$I$177,8,FALSE)</f>
        <v>26.58</v>
      </c>
      <c r="J11" s="14">
        <f>+VLOOKUP($B11,Gesamt!$A$5:$K$177,9,FALSE)</f>
        <v>26.28</v>
      </c>
      <c r="K11" s="14">
        <f>+VLOOKUP($B11,Gesamt!$A$5:$K$177,10,FALSE)</f>
        <v>0</v>
      </c>
      <c r="L11" s="14">
        <f t="shared" si="2"/>
        <v>105.53</v>
      </c>
      <c r="M11" s="12">
        <f t="shared" si="3"/>
        <v>-105.53</v>
      </c>
    </row>
    <row r="12" spans="1:13" ht="12.75">
      <c r="A12">
        <f t="shared" si="1"/>
        <v>5</v>
      </c>
      <c r="B12" s="10">
        <v>355</v>
      </c>
      <c r="C12" s="2" t="str">
        <f>+VLOOKUP($B12,Gesamt!$A$5:$D$177,2,FALSE)</f>
        <v>Isaac</v>
      </c>
      <c r="D12" s="2" t="str">
        <f>+VLOOKUP($B12,Gesamt!$A$5:$D$177,3,FALSE)</f>
        <v>Marvin</v>
      </c>
      <c r="E12" s="1" t="str">
        <f>+VLOOKUP($B12,Gesamt!$A$5:$D$177,4,FALSE)</f>
        <v>Simmerath</v>
      </c>
      <c r="F12" s="14">
        <f>+VLOOKUP($B12,Gesamt!$A$5:$F$177,5,FALSE)</f>
        <v>26.26</v>
      </c>
      <c r="G12" s="14">
        <f>+VLOOKUP($B12,Gesamt!$A$5:$G$177,6,FALSE)</f>
        <v>26.4</v>
      </c>
      <c r="H12" s="14">
        <f>+VLOOKUP($B12,Gesamt!$A$5:$H$177,7,FALSE)</f>
        <v>26.41</v>
      </c>
      <c r="I12" s="14">
        <f>+VLOOKUP($B12,Gesamt!$A$5:$I$177,8,FALSE)</f>
        <v>26.73</v>
      </c>
      <c r="J12" s="14">
        <f>+VLOOKUP($B12,Gesamt!$A$5:$K$177,9,FALSE)</f>
        <v>26.02</v>
      </c>
      <c r="K12" s="14">
        <f>+VLOOKUP($B12,Gesamt!$A$5:$K$177,10,FALSE)</f>
        <v>0</v>
      </c>
      <c r="L12" s="14">
        <f t="shared" si="2"/>
        <v>105.56</v>
      </c>
      <c r="M12" s="12">
        <f t="shared" si="3"/>
        <v>-105.56</v>
      </c>
    </row>
    <row r="13" spans="1:13" ht="12.75">
      <c r="A13">
        <f t="shared" si="1"/>
        <v>6</v>
      </c>
      <c r="B13" s="10">
        <v>347</v>
      </c>
      <c r="C13" s="2" t="str">
        <f>+VLOOKUP($B13,Gesamt!$A$5:$D$299,2,FALSE)</f>
        <v>Hupperts</v>
      </c>
      <c r="D13" s="2" t="str">
        <f>+VLOOKUP($B13,Gesamt!$A$5:$D$177,3,FALSE)</f>
        <v>Sven</v>
      </c>
      <c r="E13" s="1" t="str">
        <f>+VLOOKUP($B13,Gesamt!$A$5:$D$177,4,FALSE)</f>
        <v>Simmerath</v>
      </c>
      <c r="F13" s="14">
        <f>+VLOOKUP($B13,Gesamt!$A$5:$F$177,5,FALSE)</f>
        <v>26.69</v>
      </c>
      <c r="G13" s="14">
        <f>+VLOOKUP($B13,Gesamt!$A$5:$G$177,6,FALSE)</f>
        <v>26.3</v>
      </c>
      <c r="H13" s="14">
        <f>+VLOOKUP($B13,Gesamt!$A$5:$H$177,7,FALSE)</f>
        <v>26.73</v>
      </c>
      <c r="I13" s="14">
        <f>+VLOOKUP($B13,Gesamt!$A$5:$I$177,8,FALSE)</f>
        <v>26.51</v>
      </c>
      <c r="J13" s="14">
        <f>+VLOOKUP($B13,Gesamt!$A$5:$K$177,9,FALSE)</f>
        <v>26.27</v>
      </c>
      <c r="K13" s="14">
        <f>+VLOOKUP($B13,Gesamt!$A$5:$K$177,10,FALSE)</f>
        <v>0</v>
      </c>
      <c r="L13" s="14">
        <f t="shared" si="2"/>
        <v>105.81</v>
      </c>
      <c r="M13" s="12">
        <f t="shared" si="3"/>
        <v>-105.81</v>
      </c>
    </row>
    <row r="14" spans="1:13" ht="12.75">
      <c r="A14">
        <f t="shared" si="1"/>
        <v>6</v>
      </c>
      <c r="B14" s="10">
        <v>362</v>
      </c>
      <c r="C14" s="2" t="str">
        <f>+VLOOKUP($B14,Gesamt!$A$5:$D$177,2,FALSE)</f>
        <v>Fregin</v>
      </c>
      <c r="D14" s="2" t="str">
        <f>+VLOOKUP($B14,Gesamt!$A$5:$D$177,3,FALSE)</f>
        <v>Lara</v>
      </c>
      <c r="E14" s="1" t="str">
        <f>+VLOOKUP($B14,Gesamt!$A$5:$D$177,4,FALSE)</f>
        <v>Friedrichsfeld</v>
      </c>
      <c r="F14" s="14">
        <f>+VLOOKUP($B14,Gesamt!$A$5:$F$177,5,FALSE)</f>
        <v>26.5</v>
      </c>
      <c r="G14" s="14">
        <f>+VLOOKUP($B14,Gesamt!$A$5:$G$177,6,FALSE)</f>
        <v>26.21</v>
      </c>
      <c r="H14" s="14">
        <f>+VLOOKUP($B14,Gesamt!$A$5:$H$177,7,FALSE)</f>
        <v>26.72</v>
      </c>
      <c r="I14" s="14">
        <f>+VLOOKUP($B14,Gesamt!$A$5:$I$177,8,FALSE)</f>
        <v>26.42</v>
      </c>
      <c r="J14" s="14">
        <f>+VLOOKUP($B14,Gesamt!$A$5:$K$177,9,FALSE)</f>
        <v>26.46</v>
      </c>
      <c r="K14" s="14">
        <f>+VLOOKUP($B14,Gesamt!$A$5:$K$177,10,FALSE)</f>
        <v>0</v>
      </c>
      <c r="L14" s="14">
        <f t="shared" si="2"/>
        <v>105.81</v>
      </c>
      <c r="M14" s="12">
        <f t="shared" si="3"/>
        <v>-105.81</v>
      </c>
    </row>
    <row r="15" spans="1:13" ht="12.75">
      <c r="A15">
        <f t="shared" si="1"/>
        <v>8</v>
      </c>
      <c r="B15" s="10">
        <v>352</v>
      </c>
      <c r="C15" s="2" t="str">
        <f>+VLOOKUP($B15,Gesamt!$A$5:$D$299,2,FALSE)</f>
        <v>Kelch</v>
      </c>
      <c r="D15" s="2" t="str">
        <f>+VLOOKUP($B15,Gesamt!$A$5:$D$177,3,FALSE)</f>
        <v>Maria</v>
      </c>
      <c r="E15" s="1" t="str">
        <f>+VLOOKUP($B15,Gesamt!$A$5:$D$177,4,FALSE)</f>
        <v>Bergkamen</v>
      </c>
      <c r="F15" s="14">
        <f>+VLOOKUP($B15,Gesamt!$A$5:$F$177,5,FALSE)</f>
        <v>26.56</v>
      </c>
      <c r="G15" s="14">
        <f>+VLOOKUP($B15,Gesamt!$A$5:$G$177,6,FALSE)</f>
        <v>26.41</v>
      </c>
      <c r="H15" s="14">
        <f>+VLOOKUP($B15,Gesamt!$A$5:$H$177,7,FALSE)</f>
        <v>26.8</v>
      </c>
      <c r="I15" s="14">
        <f>+VLOOKUP($B15,Gesamt!$A$5:$I$177,8,FALSE)</f>
        <v>26.58</v>
      </c>
      <c r="J15" s="14">
        <f>+VLOOKUP($B15,Gesamt!$A$5:$K$177,9,FALSE)</f>
        <v>26.07</v>
      </c>
      <c r="K15" s="14">
        <f>+VLOOKUP($B15,Gesamt!$A$5:$K$177,10,FALSE)</f>
        <v>0</v>
      </c>
      <c r="L15" s="14">
        <f t="shared" si="2"/>
        <v>105.86</v>
      </c>
      <c r="M15" s="12">
        <f t="shared" si="3"/>
        <v>-105.86</v>
      </c>
    </row>
    <row r="16" spans="1:13" ht="12.75">
      <c r="A16">
        <f t="shared" si="1"/>
        <v>9</v>
      </c>
      <c r="B16" s="10">
        <v>327</v>
      </c>
      <c r="C16" s="2" t="str">
        <f>+VLOOKUP($B16,Gesamt!$A$5:$D$177,2,FALSE)</f>
        <v>Deck</v>
      </c>
      <c r="D16" s="2" t="str">
        <f>+VLOOKUP($B16,Gesamt!$A$5:$D$177,3,FALSE)</f>
        <v>Manuel</v>
      </c>
      <c r="E16" s="1" t="str">
        <f>+VLOOKUP($B16,Gesamt!$A$5:$D$177,4,FALSE)</f>
        <v>Simmerath</v>
      </c>
      <c r="F16" s="14">
        <f>+VLOOKUP($B16,Gesamt!$A$5:$F$177,5,FALSE)</f>
        <v>27.4</v>
      </c>
      <c r="G16" s="14">
        <f>+VLOOKUP($B16,Gesamt!$A$5:$G$177,6,FALSE)</f>
        <v>26.39</v>
      </c>
      <c r="H16" s="14">
        <f>+VLOOKUP($B16,Gesamt!$A$5:$H$177,7,FALSE)</f>
        <v>26.48</v>
      </c>
      <c r="I16" s="14">
        <f>+VLOOKUP($B16,Gesamt!$A$5:$I$177,8,FALSE)</f>
        <v>26.61</v>
      </c>
      <c r="J16" s="14">
        <f>+VLOOKUP($B16,Gesamt!$A$5:$K$177,9,FALSE)</f>
        <v>26.41</v>
      </c>
      <c r="K16" s="14">
        <f>+VLOOKUP($B16,Gesamt!$A$5:$K$177,10,FALSE)</f>
        <v>0</v>
      </c>
      <c r="L16" s="14">
        <f t="shared" si="2"/>
        <v>105.89</v>
      </c>
      <c r="M16" s="12">
        <f t="shared" si="3"/>
        <v>-105.89</v>
      </c>
    </row>
    <row r="17" spans="1:13" ht="12.75">
      <c r="A17">
        <f t="shared" si="1"/>
        <v>10</v>
      </c>
      <c r="B17" s="10">
        <v>317</v>
      </c>
      <c r="C17" s="2" t="str">
        <f>+VLOOKUP($B17,Gesamt!$A$5:$D$177,2,FALSE)</f>
        <v>Meyer</v>
      </c>
      <c r="D17" s="2" t="str">
        <f>+VLOOKUP($B17,Gesamt!$A$5:$D$177,3,FALSE)</f>
        <v>Patrick</v>
      </c>
      <c r="E17" s="1" t="str">
        <f>+VLOOKUP($B17,Gesamt!$A$5:$D$177,4,FALSE)</f>
        <v>Simmerath</v>
      </c>
      <c r="F17" s="14">
        <f>+VLOOKUP($B17,Gesamt!$A$5:$F$177,5,FALSE)</f>
        <v>26.33</v>
      </c>
      <c r="G17" s="14">
        <f>+VLOOKUP($B17,Gesamt!$A$5:$G$177,6,FALSE)</f>
        <v>26.72</v>
      </c>
      <c r="H17" s="14">
        <f>+VLOOKUP($B17,Gesamt!$A$5:$H$177,7,FALSE)</f>
        <v>26.19</v>
      </c>
      <c r="I17" s="14">
        <f>+VLOOKUP($B17,Gesamt!$A$5:$I$177,8,FALSE)</f>
        <v>26.83</v>
      </c>
      <c r="J17" s="14">
        <f>+VLOOKUP($B17,Gesamt!$A$5:$K$177,9,FALSE)</f>
        <v>26.18</v>
      </c>
      <c r="K17" s="14">
        <f>+VLOOKUP($B17,Gesamt!$A$5:$K$177,10,FALSE)</f>
        <v>0</v>
      </c>
      <c r="L17" s="14">
        <f t="shared" si="2"/>
        <v>105.92</v>
      </c>
      <c r="M17" s="12">
        <f t="shared" si="3"/>
        <v>-105.92</v>
      </c>
    </row>
    <row r="18" spans="1:13" ht="12.75">
      <c r="A18">
        <f t="shared" si="1"/>
        <v>10</v>
      </c>
      <c r="B18" s="10">
        <v>337</v>
      </c>
      <c r="C18" s="2" t="str">
        <f>+VLOOKUP($B18,Gesamt!$A$5:$D$177,2,FALSE)</f>
        <v>Deck</v>
      </c>
      <c r="D18" s="2" t="str">
        <f>+VLOOKUP($B18,Gesamt!$A$5:$D$177,3,FALSE)</f>
        <v>Sebastian</v>
      </c>
      <c r="E18" s="1" t="str">
        <f>+VLOOKUP($B18,Gesamt!$A$5:$D$177,4,FALSE)</f>
        <v>Simmerath</v>
      </c>
      <c r="F18" s="14">
        <f>+VLOOKUP($B18,Gesamt!$A$5:$F$177,5,FALSE)</f>
        <v>26.17</v>
      </c>
      <c r="G18" s="14">
        <f>+VLOOKUP($B18,Gesamt!$A$5:$G$177,6,FALSE)</f>
        <v>26.44</v>
      </c>
      <c r="H18" s="14">
        <f>+VLOOKUP($B18,Gesamt!$A$5:$H$177,7,FALSE)</f>
        <v>26.66</v>
      </c>
      <c r="I18" s="14">
        <f>+VLOOKUP($B18,Gesamt!$A$5:$I$177,8,FALSE)</f>
        <v>26.51</v>
      </c>
      <c r="J18" s="14">
        <f>+VLOOKUP($B18,Gesamt!$A$5:$K$177,9,FALSE)</f>
        <v>26.31</v>
      </c>
      <c r="K18" s="14">
        <f>+VLOOKUP($B18,Gesamt!$A$5:$K$177,10,FALSE)</f>
        <v>0</v>
      </c>
      <c r="L18" s="14">
        <f t="shared" si="2"/>
        <v>105.92</v>
      </c>
      <c r="M18" s="12">
        <f t="shared" si="3"/>
        <v>-105.92</v>
      </c>
    </row>
    <row r="19" spans="1:13" ht="12.75">
      <c r="A19">
        <f t="shared" si="1"/>
        <v>12</v>
      </c>
      <c r="B19" s="10">
        <v>333</v>
      </c>
      <c r="C19" s="2" t="str">
        <f>+VLOOKUP($B19,Gesamt!$A$5:$D$177,2,FALSE)</f>
        <v>Wunderlich</v>
      </c>
      <c r="D19" s="2" t="str">
        <f>+VLOOKUP($B19,Gesamt!$A$5:$D$177,3,FALSE)</f>
        <v>Lena   </v>
      </c>
      <c r="E19" s="1" t="str">
        <f>+VLOOKUP($B19,Gesamt!$A$5:$D$177,4,FALSE)</f>
        <v>Ruppichteroth</v>
      </c>
      <c r="F19" s="14">
        <f>+VLOOKUP($B19,Gesamt!$A$5:$F$177,5,FALSE)</f>
        <v>26.24</v>
      </c>
      <c r="G19" s="14">
        <f>+VLOOKUP($B19,Gesamt!$A$5:$G$177,6,FALSE)</f>
        <v>26.63</v>
      </c>
      <c r="H19" s="14">
        <f>+VLOOKUP($B19,Gesamt!$A$5:$H$177,7,FALSE)</f>
        <v>26.43</v>
      </c>
      <c r="I19" s="14">
        <f>+VLOOKUP($B19,Gesamt!$A$5:$I$177,8,FALSE)</f>
        <v>26.95</v>
      </c>
      <c r="J19" s="14">
        <f>+VLOOKUP($B19,Gesamt!$A$5:$K$177,9,FALSE)</f>
        <v>25.98</v>
      </c>
      <c r="K19" s="14">
        <f>+VLOOKUP($B19,Gesamt!$A$5:$K$177,10,FALSE)</f>
        <v>0</v>
      </c>
      <c r="L19" s="14">
        <f t="shared" si="2"/>
        <v>105.99</v>
      </c>
      <c r="M19" s="12">
        <f t="shared" si="3"/>
        <v>-105.99</v>
      </c>
    </row>
    <row r="20" spans="1:13" ht="12.75">
      <c r="A20">
        <f t="shared" si="1"/>
        <v>13</v>
      </c>
      <c r="B20" s="10">
        <v>343</v>
      </c>
      <c r="C20" s="2" t="str">
        <f>+VLOOKUP($B20,Gesamt!$A$5:$D$177,2,FALSE)</f>
        <v>Lüttke</v>
      </c>
      <c r="D20" s="2" t="str">
        <f>+VLOOKUP($B20,Gesamt!$A$5:$D$177,3,FALSE)</f>
        <v>Mara</v>
      </c>
      <c r="E20" s="1" t="str">
        <f>+VLOOKUP($B20,Gesamt!$A$5:$D$177,4,FALSE)</f>
        <v>Friedrichsfeld</v>
      </c>
      <c r="F20" s="14">
        <f>+VLOOKUP($B20,Gesamt!$A$5:$F$177,5,FALSE)</f>
        <v>26.71</v>
      </c>
      <c r="G20" s="14">
        <f>+VLOOKUP($B20,Gesamt!$A$5:$G$177,6,FALSE)</f>
        <v>26.19</v>
      </c>
      <c r="H20" s="14">
        <f>+VLOOKUP($B20,Gesamt!$A$5:$H$177,7,FALSE)</f>
        <v>26.99</v>
      </c>
      <c r="I20" s="14">
        <f>+VLOOKUP($B20,Gesamt!$A$5:$I$177,8,FALSE)</f>
        <v>26.62</v>
      </c>
      <c r="J20" s="14">
        <f>+VLOOKUP($B20,Gesamt!$A$5:$K$177,9,FALSE)</f>
        <v>26.2</v>
      </c>
      <c r="K20" s="14">
        <f>+VLOOKUP($B20,Gesamt!$A$5:$K$177,10,FALSE)</f>
        <v>0</v>
      </c>
      <c r="L20" s="14">
        <f t="shared" si="2"/>
        <v>106</v>
      </c>
      <c r="M20" s="12">
        <f t="shared" si="3"/>
        <v>-106</v>
      </c>
    </row>
    <row r="21" spans="1:13" ht="12.75">
      <c r="A21">
        <f t="shared" si="1"/>
        <v>14</v>
      </c>
      <c r="B21" s="10">
        <v>350</v>
      </c>
      <c r="C21" s="2" t="str">
        <f>+VLOOKUP($B21,Gesamt!$A$5:$D$299,2,FALSE)</f>
        <v>Cetinkaja</v>
      </c>
      <c r="D21" s="2" t="str">
        <f>+VLOOKUP($B21,Gesamt!$A$5:$D$177,3,FALSE)</f>
        <v>Deniz</v>
      </c>
      <c r="E21" s="1" t="str">
        <f>+VLOOKUP($B21,Gesamt!$A$5:$D$177,4,FALSE)</f>
        <v>Friedrichsfeld</v>
      </c>
      <c r="F21" s="14">
        <f>+VLOOKUP($B21,Gesamt!$A$5:$F$177,5,FALSE)</f>
        <v>26.66</v>
      </c>
      <c r="G21" s="14">
        <f>+VLOOKUP($B21,Gesamt!$A$5:$G$177,6,FALSE)</f>
        <v>26.33</v>
      </c>
      <c r="H21" s="14">
        <f>+VLOOKUP($B21,Gesamt!$A$5:$H$177,7,FALSE)</f>
        <v>26.83</v>
      </c>
      <c r="I21" s="14">
        <f>+VLOOKUP($B21,Gesamt!$A$5:$I$177,8,FALSE)</f>
        <v>26.72</v>
      </c>
      <c r="J21" s="14">
        <f>+VLOOKUP($B21,Gesamt!$A$5:$K$177,9,FALSE)</f>
        <v>26.15</v>
      </c>
      <c r="K21" s="14">
        <f>+VLOOKUP($B21,Gesamt!$A$5:$K$177,10,FALSE)</f>
        <v>0</v>
      </c>
      <c r="L21" s="14">
        <f t="shared" si="2"/>
        <v>106.03</v>
      </c>
      <c r="M21" s="12">
        <f t="shared" si="3"/>
        <v>-106.03</v>
      </c>
    </row>
    <row r="22" spans="1:13" ht="12.75">
      <c r="A22">
        <f t="shared" si="1"/>
        <v>15</v>
      </c>
      <c r="B22" s="10">
        <v>312</v>
      </c>
      <c r="C22" s="2" t="str">
        <f>+VLOOKUP($B22,Gesamt!$A$5:$D$177,2,FALSE)</f>
        <v>Schimanski</v>
      </c>
      <c r="D22" s="2" t="str">
        <f>+VLOOKUP($B22,Gesamt!$A$5:$D$177,3,FALSE)</f>
        <v>Kim</v>
      </c>
      <c r="E22" s="1" t="str">
        <f>+VLOOKUP($B22,Gesamt!$A$5:$D$177,4,FALSE)</f>
        <v>Bergkamen</v>
      </c>
      <c r="F22" s="14">
        <f>+VLOOKUP($B22,Gesamt!$A$5:$F$177,5,FALSE)</f>
        <v>26.59</v>
      </c>
      <c r="G22" s="14">
        <f>+VLOOKUP($B22,Gesamt!$A$5:$G$177,6,FALSE)</f>
        <v>26.53</v>
      </c>
      <c r="H22" s="14">
        <f>+VLOOKUP($B22,Gesamt!$A$5:$H$177,7,FALSE)</f>
        <v>26.6</v>
      </c>
      <c r="I22" s="14">
        <f>+VLOOKUP($B22,Gesamt!$A$5:$I$177,8,FALSE)</f>
        <v>26.52</v>
      </c>
      <c r="J22" s="14">
        <f>+VLOOKUP($B22,Gesamt!$A$5:$K$177,9,FALSE)</f>
        <v>26.45</v>
      </c>
      <c r="K22" s="14">
        <f>+VLOOKUP($B22,Gesamt!$A$5:$K$177,10,FALSE)</f>
        <v>0</v>
      </c>
      <c r="L22" s="14">
        <f t="shared" si="2"/>
        <v>106.1</v>
      </c>
      <c r="M22" s="12">
        <f t="shared" si="3"/>
        <v>-106.1</v>
      </c>
    </row>
    <row r="23" spans="1:13" ht="12.75">
      <c r="A23">
        <f t="shared" si="1"/>
        <v>16</v>
      </c>
      <c r="B23" s="10">
        <v>354</v>
      </c>
      <c r="C23" s="2" t="str">
        <f>+VLOOKUP($B23,Gesamt!$A$5:$D$299,2,FALSE)</f>
        <v>Hegner</v>
      </c>
      <c r="D23" s="2" t="str">
        <f>+VLOOKUP($B23,Gesamt!$A$5:$D$177,3,FALSE)</f>
        <v>Mark</v>
      </c>
      <c r="E23" s="1" t="str">
        <f>+VLOOKUP($B23,Gesamt!$A$5:$D$177,4,FALSE)</f>
        <v>Friedrichsfeld</v>
      </c>
      <c r="F23" s="14">
        <f>+VLOOKUP($B23,Gesamt!$A$5:$F$177,5,FALSE)</f>
        <v>26.45</v>
      </c>
      <c r="G23" s="14">
        <f>+VLOOKUP($B23,Gesamt!$A$5:$G$177,6,FALSE)</f>
        <v>26.46</v>
      </c>
      <c r="H23" s="14">
        <f>+VLOOKUP($B23,Gesamt!$A$5:$H$177,7,FALSE)</f>
        <v>26.84</v>
      </c>
      <c r="I23" s="14">
        <f>+VLOOKUP($B23,Gesamt!$A$5:$I$177,8,FALSE)</f>
        <v>26.81</v>
      </c>
      <c r="J23" s="14">
        <f>+VLOOKUP($B23,Gesamt!$A$5:$K$177,9,FALSE)</f>
        <v>26.06</v>
      </c>
      <c r="K23" s="14">
        <f>+VLOOKUP($B23,Gesamt!$A$5:$K$177,10,FALSE)</f>
        <v>0</v>
      </c>
      <c r="L23" s="14">
        <f t="shared" si="2"/>
        <v>106.17</v>
      </c>
      <c r="M23" s="12">
        <f t="shared" si="3"/>
        <v>-106.17</v>
      </c>
    </row>
    <row r="24" spans="1:13" ht="12.75">
      <c r="A24">
        <f t="shared" si="1"/>
        <v>17</v>
      </c>
      <c r="B24" s="10">
        <v>369</v>
      </c>
      <c r="C24" s="2" t="str">
        <f>+VLOOKUP($B24,Gesamt!$A$5:$D$177,2,FALSE)</f>
        <v>Neubarth</v>
      </c>
      <c r="D24" s="2" t="str">
        <f>+VLOOKUP($B24,Gesamt!$A$5:$D$177,3,FALSE)</f>
        <v>Daniel</v>
      </c>
      <c r="E24" s="1" t="str">
        <f>+VLOOKUP($B24,Gesamt!$A$5:$D$177,4,FALSE)</f>
        <v>Friedrichsfeld</v>
      </c>
      <c r="F24" s="14">
        <f>+VLOOKUP($B24,Gesamt!$A$5:$F$177,5,FALSE)</f>
        <v>26.84</v>
      </c>
      <c r="G24" s="14">
        <f>+VLOOKUP($B24,Gesamt!$A$5:$G$177,6,FALSE)</f>
        <v>26.39</v>
      </c>
      <c r="H24" s="14">
        <f>+VLOOKUP($B24,Gesamt!$A$5:$H$177,7,FALSE)</f>
        <v>26.63</v>
      </c>
      <c r="I24" s="14">
        <f>+VLOOKUP($B24,Gesamt!$A$5:$I$177,8,FALSE)</f>
        <v>26.73</v>
      </c>
      <c r="J24" s="14">
        <f>+VLOOKUP($B24,Gesamt!$A$5:$K$177,9,FALSE)</f>
        <v>26.47</v>
      </c>
      <c r="K24" s="14">
        <f>+VLOOKUP($B24,Gesamt!$A$5:$K$177,10,FALSE)</f>
        <v>0</v>
      </c>
      <c r="L24" s="14">
        <f t="shared" si="2"/>
        <v>106.22</v>
      </c>
      <c r="M24" s="12">
        <f t="shared" si="3"/>
        <v>-106.22</v>
      </c>
    </row>
    <row r="25" spans="1:13" ht="12.75">
      <c r="A25">
        <f t="shared" si="1"/>
        <v>17</v>
      </c>
      <c r="B25" s="10">
        <v>374</v>
      </c>
      <c r="C25" s="2" t="str">
        <f>+VLOOKUP($B25,Gesamt!$A$5:$D$177,2,FALSE)</f>
        <v>Stagge</v>
      </c>
      <c r="D25" s="2" t="str">
        <f>+VLOOKUP($B25,Gesamt!$A$5:$D$177,3,FALSE)</f>
        <v>Matthias</v>
      </c>
      <c r="E25" s="1" t="str">
        <f>+VLOOKUP($B25,Gesamt!$A$5:$D$177,4,FALSE)</f>
        <v>Schledehausen</v>
      </c>
      <c r="F25" s="14">
        <f>+VLOOKUP($B25,Gesamt!$A$5:$F$177,5,FALSE)</f>
        <v>26.59</v>
      </c>
      <c r="G25" s="14">
        <f>+VLOOKUP($B25,Gesamt!$A$5:$G$177,6,FALSE)</f>
        <v>26.46</v>
      </c>
      <c r="H25" s="14">
        <f>+VLOOKUP($B25,Gesamt!$A$5:$H$177,7,FALSE)</f>
        <v>26.6</v>
      </c>
      <c r="I25" s="14">
        <f>+VLOOKUP($B25,Gesamt!$A$5:$I$177,8,FALSE)</f>
        <v>26.82</v>
      </c>
      <c r="J25" s="14">
        <f>+VLOOKUP($B25,Gesamt!$A$5:$K$177,9,FALSE)</f>
        <v>26.34</v>
      </c>
      <c r="K25" s="14">
        <f>+VLOOKUP($B25,Gesamt!$A$5:$K$177,10,FALSE)</f>
        <v>0</v>
      </c>
      <c r="L25" s="14">
        <f t="shared" si="2"/>
        <v>106.22</v>
      </c>
      <c r="M25" s="12">
        <f t="shared" si="3"/>
        <v>-106.22</v>
      </c>
    </row>
    <row r="26" spans="1:13" ht="12.75">
      <c r="A26">
        <f t="shared" si="1"/>
        <v>19</v>
      </c>
      <c r="B26" s="10">
        <v>340</v>
      </c>
      <c r="C26" s="2" t="str">
        <f>+VLOOKUP($B26,Gesamt!$A$5:$D$177,2,FALSE)</f>
        <v>Hollunder</v>
      </c>
      <c r="D26" s="2" t="str">
        <f>+VLOOKUP($B26,Gesamt!$A$5:$D$177,3,FALSE)</f>
        <v>Katharina</v>
      </c>
      <c r="E26" s="1" t="str">
        <f>+VLOOKUP($B26,Gesamt!$A$5:$D$177,4,FALSE)</f>
        <v>Friedrichsfeld</v>
      </c>
      <c r="F26" s="14">
        <f>+VLOOKUP($B26,Gesamt!$A$5:$F$177,5,FALSE)</f>
        <v>26.72</v>
      </c>
      <c r="G26" s="14">
        <f>+VLOOKUP($B26,Gesamt!$A$5:$G$177,6,FALSE)</f>
        <v>26.44</v>
      </c>
      <c r="H26" s="14">
        <f>+VLOOKUP($B26,Gesamt!$A$5:$H$177,7,FALSE)</f>
        <v>26.69</v>
      </c>
      <c r="I26" s="14">
        <f>+VLOOKUP($B26,Gesamt!$A$5:$I$177,8,FALSE)</f>
        <v>26.83</v>
      </c>
      <c r="J26" s="14">
        <f>+VLOOKUP($B26,Gesamt!$A$5:$K$177,9,FALSE)</f>
        <v>26.41</v>
      </c>
      <c r="K26" s="14">
        <f>+VLOOKUP($B26,Gesamt!$A$5:$K$177,10,FALSE)</f>
        <v>0</v>
      </c>
      <c r="L26" s="14">
        <f t="shared" si="2"/>
        <v>106.37</v>
      </c>
      <c r="M26" s="12">
        <f t="shared" si="3"/>
        <v>-106.37</v>
      </c>
    </row>
    <row r="27" spans="1:13" ht="12.75">
      <c r="A27">
        <f t="shared" si="1"/>
        <v>20</v>
      </c>
      <c r="B27" s="10">
        <v>319</v>
      </c>
      <c r="C27" s="2" t="str">
        <f>+VLOOKUP($B27,Gesamt!$A$5:$D$299,2,FALSE)</f>
        <v>Lorenz</v>
      </c>
      <c r="D27" s="2" t="str">
        <f>+VLOOKUP($B27,Gesamt!$A$5:$D$177,3,FALSE)</f>
        <v>Linda</v>
      </c>
      <c r="E27" s="1" t="str">
        <f>+VLOOKUP($B27,Gesamt!$A$5:$D$177,4,FALSE)</f>
        <v>Overath</v>
      </c>
      <c r="F27" s="14">
        <f>+VLOOKUP($B27,Gesamt!$A$5:$F$177,5,FALSE)</f>
        <v>26.52</v>
      </c>
      <c r="G27" s="14">
        <f>+VLOOKUP($B27,Gesamt!$A$5:$G$177,6,FALSE)</f>
        <v>26.54</v>
      </c>
      <c r="H27" s="14">
        <f>+VLOOKUP($B27,Gesamt!$A$5:$H$177,7,FALSE)</f>
        <v>26.67</v>
      </c>
      <c r="I27" s="14">
        <f>+VLOOKUP($B27,Gesamt!$A$5:$I$177,8,FALSE)</f>
        <v>26.83</v>
      </c>
      <c r="J27" s="14">
        <f>+VLOOKUP($B27,Gesamt!$A$5:$K$177,9,FALSE)</f>
        <v>26.45</v>
      </c>
      <c r="K27" s="14">
        <f>+VLOOKUP($B27,Gesamt!$A$5:$K$177,10,FALSE)</f>
        <v>0</v>
      </c>
      <c r="L27" s="14">
        <f t="shared" si="2"/>
        <v>106.49</v>
      </c>
      <c r="M27" s="12">
        <f t="shared" si="3"/>
        <v>-106.49</v>
      </c>
    </row>
    <row r="28" spans="1:13" ht="12.75">
      <c r="A28">
        <f t="shared" si="1"/>
        <v>21</v>
      </c>
      <c r="B28" s="10">
        <v>310</v>
      </c>
      <c r="C28" s="2" t="str">
        <f>+VLOOKUP($B28,Gesamt!$A$5:$D$177,2,FALSE)</f>
        <v>Sulitze</v>
      </c>
      <c r="D28" s="2" t="str">
        <f>+VLOOKUP($B28,Gesamt!$A$5:$D$177,3,FALSE)</f>
        <v>Franziska</v>
      </c>
      <c r="E28" s="1" t="str">
        <f>+VLOOKUP($B28,Gesamt!$A$5:$D$177,4,FALSE)</f>
        <v>Bergkamen</v>
      </c>
      <c r="F28" s="14">
        <f>+VLOOKUP($B28,Gesamt!$A$5:$F$177,5,FALSE)</f>
        <v>26.39</v>
      </c>
      <c r="G28" s="14">
        <f>+VLOOKUP($B28,Gesamt!$A$5:$G$177,6,FALSE)</f>
        <v>26.91</v>
      </c>
      <c r="H28" s="14">
        <f>+VLOOKUP($B28,Gesamt!$A$5:$H$177,7,FALSE)</f>
        <v>26.46</v>
      </c>
      <c r="I28" s="14">
        <f>+VLOOKUP($B28,Gesamt!$A$5:$I$177,8,FALSE)</f>
        <v>27</v>
      </c>
      <c r="J28" s="14">
        <f>+VLOOKUP($B28,Gesamt!$A$5:$K$177,9,FALSE)</f>
        <v>26.17</v>
      </c>
      <c r="K28" s="14">
        <f>+VLOOKUP($B28,Gesamt!$A$5:$K$177,10,FALSE)</f>
        <v>0</v>
      </c>
      <c r="L28" s="14">
        <f t="shared" si="2"/>
        <v>106.54</v>
      </c>
      <c r="M28" s="12">
        <f t="shared" si="3"/>
        <v>-106.54</v>
      </c>
    </row>
    <row r="29" spans="1:13" ht="12.75">
      <c r="A29">
        <f t="shared" si="1"/>
        <v>22</v>
      </c>
      <c r="B29" s="10">
        <v>342</v>
      </c>
      <c r="C29" s="2" t="str">
        <f>+VLOOKUP($B29,Gesamt!$A$5:$D$177,2,FALSE)</f>
        <v>Ricker</v>
      </c>
      <c r="D29" s="2" t="str">
        <f>+VLOOKUP($B29,Gesamt!$A$5:$D$177,3,FALSE)</f>
        <v>Claudia</v>
      </c>
      <c r="E29" s="1" t="str">
        <f>+VLOOKUP($B29,Gesamt!$A$5:$D$177,4,FALSE)</f>
        <v>Havixbeck</v>
      </c>
      <c r="F29" s="14">
        <f>+VLOOKUP($B29,Gesamt!$A$5:$F$177,5,FALSE)</f>
        <v>26.39</v>
      </c>
      <c r="G29" s="14">
        <f>+VLOOKUP($B29,Gesamt!$A$5:$G$177,6,FALSE)</f>
        <v>26.7</v>
      </c>
      <c r="H29" s="14">
        <f>+VLOOKUP($B29,Gesamt!$A$5:$H$177,7,FALSE)</f>
        <v>26.69</v>
      </c>
      <c r="I29" s="14">
        <f>+VLOOKUP($B29,Gesamt!$A$5:$I$177,8,FALSE)</f>
        <v>27.07</v>
      </c>
      <c r="J29" s="14">
        <f>+VLOOKUP($B29,Gesamt!$A$5:$K$177,9,FALSE)</f>
        <v>26.29</v>
      </c>
      <c r="K29" s="14">
        <f>+VLOOKUP($B29,Gesamt!$A$5:$K$177,10,FALSE)</f>
        <v>0</v>
      </c>
      <c r="L29" s="14">
        <f t="shared" si="2"/>
        <v>106.75</v>
      </c>
      <c r="M29" s="12">
        <f t="shared" si="3"/>
        <v>-106.75</v>
      </c>
    </row>
    <row r="30" spans="1:13" ht="12.75">
      <c r="A30">
        <f t="shared" si="1"/>
        <v>23</v>
      </c>
      <c r="B30" s="10">
        <v>339</v>
      </c>
      <c r="C30" s="2" t="str">
        <f>+VLOOKUP($B30,Gesamt!$A$5:$D$177,2,FALSE)</f>
        <v>Hummels</v>
      </c>
      <c r="D30" s="2" t="str">
        <f>+VLOOKUP($B30,Gesamt!$A$5:$D$177,3,FALSE)</f>
        <v>Melissa</v>
      </c>
      <c r="E30" s="1" t="str">
        <f>+VLOOKUP($B30,Gesamt!$A$5:$D$177,4,FALSE)</f>
        <v>Stromberg</v>
      </c>
      <c r="F30" s="14">
        <f>+VLOOKUP($B30,Gesamt!$A$5:$F$177,5,FALSE)</f>
        <v>26.52</v>
      </c>
      <c r="G30" s="14">
        <f>+VLOOKUP($B30,Gesamt!$A$5:$G$177,6,FALSE)</f>
        <v>26.49</v>
      </c>
      <c r="H30" s="14">
        <f>+VLOOKUP($B30,Gesamt!$A$5:$H$177,7,FALSE)</f>
        <v>26.9</v>
      </c>
      <c r="I30" s="14">
        <f>+VLOOKUP($B30,Gesamt!$A$5:$I$177,8,FALSE)</f>
        <v>27.09</v>
      </c>
      <c r="J30" s="14">
        <f>+VLOOKUP($B30,Gesamt!$A$5:$K$177,9,FALSE)</f>
        <v>26.39</v>
      </c>
      <c r="K30" s="14">
        <f>+VLOOKUP($B30,Gesamt!$A$5:$K$177,10,FALSE)</f>
        <v>0</v>
      </c>
      <c r="L30" s="14">
        <f t="shared" si="2"/>
        <v>106.87</v>
      </c>
      <c r="M30" s="12">
        <f t="shared" si="3"/>
        <v>-106.87</v>
      </c>
    </row>
    <row r="31" spans="1:13" ht="12.75">
      <c r="A31">
        <f t="shared" si="1"/>
        <v>24</v>
      </c>
      <c r="B31" s="10">
        <v>332</v>
      </c>
      <c r="C31" s="2" t="str">
        <f>+VLOOKUP($B31,Gesamt!$A$5:$D$177,2,FALSE)</f>
        <v>van Limbeck</v>
      </c>
      <c r="D31" s="2" t="str">
        <f>+VLOOKUP($B31,Gesamt!$A$5:$D$177,3,FALSE)</f>
        <v>Lena Mareike</v>
      </c>
      <c r="E31" s="1" t="str">
        <f>+VLOOKUP($B31,Gesamt!$A$5:$D$177,4,FALSE)</f>
        <v>Friedrichsfeld</v>
      </c>
      <c r="F31" s="14">
        <f>+VLOOKUP($B31,Gesamt!$A$5:$F$177,5,FALSE)</f>
        <v>26.73</v>
      </c>
      <c r="G31" s="14">
        <f>+VLOOKUP($B31,Gesamt!$A$5:$G$177,6,FALSE)</f>
        <v>26.58</v>
      </c>
      <c r="H31" s="14">
        <f>+VLOOKUP($B31,Gesamt!$A$5:$H$177,7,FALSE)</f>
        <v>26.88</v>
      </c>
      <c r="I31" s="14">
        <f>+VLOOKUP($B31,Gesamt!$A$5:$I$177,8,FALSE)</f>
        <v>26.77</v>
      </c>
      <c r="J31" s="14">
        <f>+VLOOKUP($B31,Gesamt!$A$5:$K$177,9,FALSE)</f>
        <v>26.67</v>
      </c>
      <c r="K31" s="14">
        <f>+VLOOKUP($B31,Gesamt!$A$5:$K$177,10,FALSE)</f>
        <v>0</v>
      </c>
      <c r="L31" s="14">
        <f t="shared" si="2"/>
        <v>106.9</v>
      </c>
      <c r="M31" s="12">
        <f t="shared" si="3"/>
        <v>-106.9</v>
      </c>
    </row>
    <row r="32" spans="1:13" ht="12.75">
      <c r="A32">
        <f t="shared" si="1"/>
        <v>25</v>
      </c>
      <c r="B32" s="10">
        <v>328</v>
      </c>
      <c r="C32" s="2" t="str">
        <f>+VLOOKUP($B32,Gesamt!$A$5:$D$177,2,FALSE)</f>
        <v>Strucken</v>
      </c>
      <c r="D32" s="2" t="str">
        <f>+VLOOKUP($B32,Gesamt!$A$5:$D$177,3,FALSE)</f>
        <v>Thimo</v>
      </c>
      <c r="E32" s="1" t="str">
        <f>+VLOOKUP($B32,Gesamt!$A$5:$D$177,4,FALSE)</f>
        <v>Viersen</v>
      </c>
      <c r="F32" s="14">
        <f>+VLOOKUP($B32,Gesamt!$A$5:$F$177,5,FALSE)</f>
        <v>26.69</v>
      </c>
      <c r="G32" s="14">
        <f>+VLOOKUP($B32,Gesamt!$A$5:$G$177,6,FALSE)</f>
        <v>26.92</v>
      </c>
      <c r="H32" s="14">
        <f>+VLOOKUP($B32,Gesamt!$A$5:$H$177,7,FALSE)</f>
        <v>26.6</v>
      </c>
      <c r="I32" s="14">
        <f>+VLOOKUP($B32,Gesamt!$A$5:$I$177,8,FALSE)</f>
        <v>27.15</v>
      </c>
      <c r="J32" s="14">
        <f>+VLOOKUP($B32,Gesamt!$A$5:$K$177,9,FALSE)</f>
        <v>26.5</v>
      </c>
      <c r="K32" s="14">
        <f>+VLOOKUP($B32,Gesamt!$A$5:$K$177,10,FALSE)</f>
        <v>0</v>
      </c>
      <c r="L32" s="14">
        <f t="shared" si="2"/>
        <v>107.17</v>
      </c>
      <c r="M32" s="12">
        <f t="shared" si="3"/>
        <v>-107.17</v>
      </c>
    </row>
    <row r="33" spans="1:13" ht="12.75">
      <c r="A33">
        <f t="shared" si="1"/>
        <v>26</v>
      </c>
      <c r="B33" s="10">
        <v>357</v>
      </c>
      <c r="C33" s="2" t="str">
        <f>+VLOOKUP($B33,Gesamt!$A$5:$D$299,2,FALSE)</f>
        <v>Brückerhoff</v>
      </c>
      <c r="D33" s="2" t="str">
        <f>+VLOOKUP($B33,Gesamt!$A$5:$D$177,3,FALSE)</f>
        <v>Finja</v>
      </c>
      <c r="E33" s="1" t="str">
        <f>+VLOOKUP($B33,Gesamt!$A$5:$D$177,4,FALSE)</f>
        <v>Friedrichsfeld</v>
      </c>
      <c r="F33" s="14">
        <f>+VLOOKUP($B33,Gesamt!$A$5:$F$177,5,FALSE)</f>
        <v>27.09</v>
      </c>
      <c r="G33" s="14">
        <f>+VLOOKUP($B33,Gesamt!$A$5:$G$177,6,FALSE)</f>
        <v>26.59</v>
      </c>
      <c r="H33" s="14">
        <f>+VLOOKUP($B33,Gesamt!$A$5:$H$177,7,FALSE)</f>
        <v>27.32</v>
      </c>
      <c r="I33" s="14">
        <f>+VLOOKUP($B33,Gesamt!$A$5:$I$177,8,FALSE)</f>
        <v>26.95</v>
      </c>
      <c r="J33" s="14">
        <f>+VLOOKUP($B33,Gesamt!$A$5:$K$177,9,FALSE)</f>
        <v>26.49</v>
      </c>
      <c r="K33" s="14">
        <f>+VLOOKUP($B33,Gesamt!$A$5:$K$177,10,FALSE)</f>
        <v>0</v>
      </c>
      <c r="L33" s="14">
        <f t="shared" si="2"/>
        <v>107.35</v>
      </c>
      <c r="M33" s="12">
        <f t="shared" si="3"/>
        <v>-107.35</v>
      </c>
    </row>
    <row r="34" spans="1:13" ht="12.75">
      <c r="A34">
        <f t="shared" si="1"/>
        <v>27</v>
      </c>
      <c r="B34" s="10">
        <v>360</v>
      </c>
      <c r="C34" s="2" t="str">
        <f>+VLOOKUP($B34,Gesamt!$A$5:$D$299,2,FALSE)</f>
        <v>van der Bij</v>
      </c>
      <c r="D34" s="2" t="str">
        <f>+VLOOKUP($B34,Gesamt!$A$5:$D$177,3,FALSE)</f>
        <v>Yvonne</v>
      </c>
      <c r="E34" s="1" t="str">
        <f>+VLOOKUP($B34,Gesamt!$A$5:$D$177,4,FALSE)</f>
        <v>Xanten</v>
      </c>
      <c r="F34" s="14">
        <f>+VLOOKUP($B34,Gesamt!$A$5:$F$177,5,FALSE)</f>
        <v>26.72</v>
      </c>
      <c r="G34" s="14">
        <f>+VLOOKUP($B34,Gesamt!$A$5:$G$177,6,FALSE)</f>
        <v>26.77</v>
      </c>
      <c r="H34" s="14">
        <f>+VLOOKUP($B34,Gesamt!$A$5:$H$177,7,FALSE)</f>
        <v>26.86</v>
      </c>
      <c r="I34" s="14">
        <f>+VLOOKUP($B34,Gesamt!$A$5:$I$177,8,FALSE)</f>
        <v>27.17</v>
      </c>
      <c r="J34" s="14">
        <f>+VLOOKUP($B34,Gesamt!$A$5:$K$177,9,FALSE)</f>
        <v>26.6</v>
      </c>
      <c r="K34" s="14">
        <f>+VLOOKUP($B34,Gesamt!$A$5:$K$177,10,FALSE)</f>
        <v>0</v>
      </c>
      <c r="L34" s="14">
        <f t="shared" si="2"/>
        <v>107.4</v>
      </c>
      <c r="M34" s="12">
        <f t="shared" si="3"/>
        <v>-107.4</v>
      </c>
    </row>
    <row r="35" spans="1:13" ht="12.75">
      <c r="A35">
        <f t="shared" si="1"/>
        <v>28</v>
      </c>
      <c r="B35" s="10">
        <v>345</v>
      </c>
      <c r="C35" s="2" t="str">
        <f>+VLOOKUP($B35,Gesamt!$A$5:$D$299,2,FALSE)</f>
        <v>Bloch</v>
      </c>
      <c r="D35" s="2" t="str">
        <f>+VLOOKUP($B35,Gesamt!$A$5:$D$177,3,FALSE)</f>
        <v>Christin</v>
      </c>
      <c r="E35" s="1" t="str">
        <f>+VLOOKUP($B35,Gesamt!$A$5:$D$177,4,FALSE)</f>
        <v>Friedrichsfeld</v>
      </c>
      <c r="F35" s="14">
        <f>+VLOOKUP($B35,Gesamt!$A$5:$F$177,5,FALSE)</f>
        <v>27.09</v>
      </c>
      <c r="G35" s="14">
        <f>+VLOOKUP($B35,Gesamt!$A$5:$G$177,6,FALSE)</f>
        <v>27.11</v>
      </c>
      <c r="H35" s="14">
        <f>+VLOOKUP($B35,Gesamt!$A$5:$H$177,7,FALSE)</f>
        <v>26.9</v>
      </c>
      <c r="I35" s="14">
        <f>+VLOOKUP($B35,Gesamt!$A$5:$I$177,8,FALSE)</f>
        <v>27.14</v>
      </c>
      <c r="J35" s="14">
        <f>+VLOOKUP($B35,Gesamt!$A$5:$K$177,9,FALSE)</f>
        <v>26.61</v>
      </c>
      <c r="K35" s="14">
        <f>+VLOOKUP($B35,Gesamt!$A$5:$K$177,10,FALSE)</f>
        <v>0</v>
      </c>
      <c r="L35" s="14">
        <f t="shared" si="2"/>
        <v>107.76</v>
      </c>
      <c r="M35" s="12">
        <f t="shared" si="3"/>
        <v>-107.76</v>
      </c>
    </row>
    <row r="36" spans="2:4" ht="12.75">
      <c r="B36" s="10"/>
      <c r="C36" s="2"/>
      <c r="D36" s="2"/>
    </row>
    <row r="37" spans="2:4" ht="12.75">
      <c r="B37" s="10"/>
      <c r="C37" s="2"/>
      <c r="D37" s="2"/>
    </row>
    <row r="38" spans="2:4" ht="12.75">
      <c r="B38" s="10"/>
      <c r="C38" s="2"/>
      <c r="D38" s="2"/>
    </row>
    <row r="39" spans="2:4" ht="12.75">
      <c r="B39" s="10"/>
      <c r="C39" s="2"/>
      <c r="D39" s="2"/>
    </row>
    <row r="40" spans="2:4" ht="12.75">
      <c r="B40" s="10"/>
      <c r="C40" s="2"/>
      <c r="D40" s="2"/>
    </row>
    <row r="41" spans="2:4" ht="12.75">
      <c r="B41" s="10"/>
      <c r="C41" s="2"/>
      <c r="D41" s="2"/>
    </row>
    <row r="42" spans="2:4" ht="12.75">
      <c r="B42" s="10"/>
      <c r="C42" s="2"/>
      <c r="D42" s="2"/>
    </row>
    <row r="43" spans="2:4" ht="12.75">
      <c r="B43" s="10"/>
      <c r="C43" s="2"/>
      <c r="D43" s="2"/>
    </row>
    <row r="44" spans="3:4" ht="12.75">
      <c r="C44" s="2"/>
      <c r="D44" s="2"/>
    </row>
    <row r="45" spans="3:4" ht="12.75">
      <c r="C45" s="2"/>
      <c r="D45" s="2"/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</sheetData>
  <autoFilter ref="A7:M48"/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3:O29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28125" style="0" customWidth="1"/>
    <col min="2" max="2" width="8.421875" style="1" customWidth="1"/>
    <col min="3" max="3" width="18.8515625" style="0" customWidth="1"/>
    <col min="4" max="4" width="18.140625" style="0" customWidth="1"/>
    <col min="5" max="5" width="27.7109375" style="1" customWidth="1"/>
    <col min="6" max="11" width="11.421875" style="9" customWidth="1"/>
    <col min="12" max="12" width="11.421875" style="7" customWidth="1"/>
    <col min="13" max="13" width="0" style="0" hidden="1" customWidth="1"/>
    <col min="14" max="14" width="12.8515625" style="0" customWidth="1"/>
    <col min="15" max="15" width="13.421875" style="0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0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16</v>
      </c>
      <c r="F5" s="24">
        <f aca="true" t="shared" si="0" ref="F5:K5">MIN(F8:F22)</f>
        <v>26.75</v>
      </c>
      <c r="G5" s="24">
        <f t="shared" si="0"/>
        <v>26.28</v>
      </c>
      <c r="H5" s="24">
        <f t="shared" si="0"/>
        <v>26.54</v>
      </c>
      <c r="I5" s="24">
        <f t="shared" si="0"/>
        <v>26.69</v>
      </c>
      <c r="J5" s="24">
        <f t="shared" si="0"/>
        <v>26.32</v>
      </c>
      <c r="K5" s="24">
        <f t="shared" si="0"/>
        <v>0</v>
      </c>
    </row>
    <row r="6" ht="12.75"/>
    <row r="7" spans="1:15" ht="12.75">
      <c r="A7" s="3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6" t="s">
        <v>3</v>
      </c>
      <c r="N7" s="13"/>
      <c r="O7" s="13"/>
    </row>
    <row r="8" spans="1:15" ht="12.75">
      <c r="A8">
        <f aca="true" t="shared" si="1" ref="A8:A18">IF(L8&gt;0,RANK(M8,M$1:M$65536),0)</f>
        <v>1</v>
      </c>
      <c r="B8" s="10">
        <v>507</v>
      </c>
      <c r="C8" s="2" t="str">
        <f>+VLOOKUP($B8,Gesamt!$A$5:$D$299,2,FALSE)</f>
        <v>Thomé</v>
      </c>
      <c r="D8" s="2" t="str">
        <f>+VLOOKUP($B8,Gesamt!$A$5:$D$299,3,FALSE)</f>
        <v>Christopher</v>
      </c>
      <c r="E8" s="1" t="str">
        <f>+VLOOKUP($B8,Gesamt!$A$5:$D$299,4,FALSE)</f>
        <v>Kerpen</v>
      </c>
      <c r="F8" s="14">
        <f>+VLOOKUP($B8,Gesamt!$A$5:$F$299,5,FALSE)</f>
        <v>26.75</v>
      </c>
      <c r="G8" s="14">
        <f>+VLOOKUP($B8,Gesamt!$A$5:$G$299,6,FALSE)</f>
        <v>26.3</v>
      </c>
      <c r="H8" s="14">
        <f>+VLOOKUP($B8,Gesamt!$A$5:$H$299,7,FALSE)</f>
        <v>26.54</v>
      </c>
      <c r="I8" s="14">
        <f>+VLOOKUP($B8,Gesamt!$A$5:$I$299,8,FALSE)</f>
        <v>26.7</v>
      </c>
      <c r="J8" s="14">
        <f>+VLOOKUP($B8,Gesamt!$A$5:$K$299,9,FALSE)</f>
        <v>26.56</v>
      </c>
      <c r="K8" s="14">
        <f>+VLOOKUP($B8,Gesamt!$A$5:$K$299,10,FALSE)</f>
        <v>0</v>
      </c>
      <c r="L8" s="14">
        <f>SUM(F8*$F$4+G8*$G$4+H8*$H$4+I8*$I$4+J8*$J$4+K8*$K$4)</f>
        <v>106.1</v>
      </c>
      <c r="M8">
        <f aca="true" t="shared" si="2" ref="M8:M18">IF(L8&gt;0,L8*-1,-1000)</f>
        <v>-106.1</v>
      </c>
      <c r="N8" s="12"/>
      <c r="O8" s="12"/>
    </row>
    <row r="9" spans="1:15" ht="12.75">
      <c r="A9">
        <f t="shared" si="1"/>
        <v>2</v>
      </c>
      <c r="B9" s="10">
        <v>503</v>
      </c>
      <c r="C9" s="2" t="str">
        <f>+VLOOKUP($B9,Gesamt!$A$5:$D$299,2,FALSE)</f>
        <v>Schmitz</v>
      </c>
      <c r="D9" s="2" t="str">
        <f>+VLOOKUP($B9,Gesamt!$A$5:$D$299,3,FALSE)</f>
        <v>Robbi</v>
      </c>
      <c r="E9" s="1" t="str">
        <f>+VLOOKUP($B9,Gesamt!$A$5:$D$299,4,FALSE)</f>
        <v>Simmerath</v>
      </c>
      <c r="F9" s="14">
        <f>+VLOOKUP($B9,Gesamt!$A$5:$F$299,5,FALSE)</f>
        <v>26.83</v>
      </c>
      <c r="G9" s="14">
        <f>+VLOOKUP($B9,Gesamt!$A$5:$G$299,6,FALSE)</f>
        <v>26.28</v>
      </c>
      <c r="H9" s="14">
        <f>+VLOOKUP($B9,Gesamt!$A$5:$H$299,7,FALSE)</f>
        <v>26.66</v>
      </c>
      <c r="I9" s="14">
        <f>+VLOOKUP($B9,Gesamt!$A$5:$I$299,8,FALSE)</f>
        <v>26.88</v>
      </c>
      <c r="J9" s="14">
        <f>+VLOOKUP($B9,Gesamt!$A$5:$K$299,9,FALSE)</f>
        <v>26.57</v>
      </c>
      <c r="K9" s="14">
        <f>+VLOOKUP($B9,Gesamt!$A$5:$K$299,10,FALSE)</f>
        <v>0</v>
      </c>
      <c r="L9" s="14">
        <f aca="true" t="shared" si="3" ref="L9:L18">SUM(F9*$F$4+G9*$G$4+H9*$H$4+I9*$I$4+J9*$J$4+K9*$K$4)</f>
        <v>106.39</v>
      </c>
      <c r="M9">
        <f t="shared" si="2"/>
        <v>-106.39</v>
      </c>
      <c r="N9" s="12"/>
      <c r="O9" s="12"/>
    </row>
    <row r="10" spans="1:15" ht="12.75">
      <c r="A10">
        <f t="shared" si="1"/>
        <v>3</v>
      </c>
      <c r="B10" s="10">
        <v>509</v>
      </c>
      <c r="C10" s="2" t="str">
        <f>+VLOOKUP($B10,Gesamt!$A$5:$D$299,2,FALSE)</f>
        <v>Fregin</v>
      </c>
      <c r="D10" s="2" t="str">
        <f>+VLOOKUP($B10,Gesamt!$A$5:$D$299,3,FALSE)</f>
        <v>Helge</v>
      </c>
      <c r="E10" s="1" t="str">
        <f>+VLOOKUP($B10,Gesamt!$A$5:$D$299,4,FALSE)</f>
        <v>Friedrichsfeld</v>
      </c>
      <c r="F10" s="14">
        <f>+VLOOKUP($B10,Gesamt!$A$5:$F$299,5,FALSE)</f>
        <v>26.79</v>
      </c>
      <c r="G10" s="14">
        <f>+VLOOKUP($B10,Gesamt!$A$5:$G$299,6,FALSE)</f>
        <v>26.47</v>
      </c>
      <c r="H10" s="14">
        <f>+VLOOKUP($B10,Gesamt!$A$5:$H$299,7,FALSE)</f>
        <v>26.54</v>
      </c>
      <c r="I10" s="14">
        <f>+VLOOKUP($B10,Gesamt!$A$5:$I$299,8,FALSE)</f>
        <v>27.12</v>
      </c>
      <c r="J10" s="14">
        <f>+VLOOKUP($B10,Gesamt!$A$5:$K$299,9,FALSE)</f>
        <v>26.32</v>
      </c>
      <c r="K10" s="14">
        <f>+VLOOKUP($B10,Gesamt!$A$5:$K$299,10,FALSE)</f>
        <v>0</v>
      </c>
      <c r="L10" s="14">
        <f t="shared" si="3"/>
        <v>106.45</v>
      </c>
      <c r="M10">
        <f t="shared" si="2"/>
        <v>-106.45</v>
      </c>
      <c r="N10" s="12"/>
      <c r="O10" s="12"/>
    </row>
    <row r="11" spans="1:15" ht="12.75">
      <c r="A11">
        <f t="shared" si="1"/>
        <v>4</v>
      </c>
      <c r="B11" s="10">
        <v>510</v>
      </c>
      <c r="C11" s="2" t="str">
        <f>+VLOOKUP($B11,Gesamt!$A$5:$D$299,2,FALSE)</f>
        <v>Leismann</v>
      </c>
      <c r="D11" s="2" t="str">
        <f>+VLOOKUP($B11,Gesamt!$A$5:$D$299,3,FALSE)</f>
        <v>Pascal</v>
      </c>
      <c r="E11" s="1" t="str">
        <f>+VLOOKUP($B11,Gesamt!$A$5:$D$299,4,FALSE)</f>
        <v>Mettingen</v>
      </c>
      <c r="F11" s="14">
        <f>+VLOOKUP($B11,Gesamt!$A$5:$F$299,5,FALSE)</f>
        <v>27.29</v>
      </c>
      <c r="G11" s="14">
        <f>+VLOOKUP($B11,Gesamt!$A$5:$G$299,6,FALSE)</f>
        <v>26.31</v>
      </c>
      <c r="H11" s="14">
        <f>+VLOOKUP($B11,Gesamt!$A$5:$H$299,7,FALSE)</f>
        <v>26.9</v>
      </c>
      <c r="I11" s="14">
        <f>+VLOOKUP($B11,Gesamt!$A$5:$I$299,8,FALSE)</f>
        <v>26.75</v>
      </c>
      <c r="J11" s="14">
        <f>+VLOOKUP($B11,Gesamt!$A$5:$K$299,9,FALSE)</f>
        <v>26.53</v>
      </c>
      <c r="K11" s="14">
        <f>+VLOOKUP($B11,Gesamt!$A$5:$K$299,10,FALSE)</f>
        <v>0</v>
      </c>
      <c r="L11" s="14">
        <f t="shared" si="3"/>
        <v>106.49</v>
      </c>
      <c r="M11">
        <f t="shared" si="2"/>
        <v>-106.49</v>
      </c>
      <c r="N11" s="12"/>
      <c r="O11" s="12"/>
    </row>
    <row r="12" spans="1:15" ht="12.75">
      <c r="A12">
        <f t="shared" si="1"/>
        <v>5</v>
      </c>
      <c r="B12" s="10">
        <v>506</v>
      </c>
      <c r="C12" s="2" t="str">
        <f>+VLOOKUP($B12,Gesamt!$A$5:$D$299,2,FALSE)</f>
        <v>Krökel</v>
      </c>
      <c r="D12" s="2" t="str">
        <f>+VLOOKUP($B12,Gesamt!$A$5:$D$299,3,FALSE)</f>
        <v>Marius</v>
      </c>
      <c r="E12" s="1" t="str">
        <f>+VLOOKUP($B12,Gesamt!$A$5:$D$299,4,FALSE)</f>
        <v>Simmerath</v>
      </c>
      <c r="F12" s="14">
        <f>+VLOOKUP($B12,Gesamt!$A$5:$F$299,5,FALSE)</f>
        <v>27.16</v>
      </c>
      <c r="G12" s="14">
        <f>+VLOOKUP($B12,Gesamt!$A$5:$G$299,6,FALSE)</f>
        <v>26.34</v>
      </c>
      <c r="H12" s="14">
        <f>+VLOOKUP($B12,Gesamt!$A$5:$H$299,7,FALSE)</f>
        <v>26.72</v>
      </c>
      <c r="I12" s="14">
        <f>+VLOOKUP($B12,Gesamt!$A$5:$I$299,8,FALSE)</f>
        <v>26.75</v>
      </c>
      <c r="J12" s="14">
        <f>+VLOOKUP($B12,Gesamt!$A$5:$K$299,9,FALSE)</f>
        <v>26.82</v>
      </c>
      <c r="K12" s="14">
        <f>+VLOOKUP($B12,Gesamt!$A$5:$K$299,10,FALSE)</f>
        <v>0</v>
      </c>
      <c r="L12" s="14">
        <f t="shared" si="3"/>
        <v>106.63</v>
      </c>
      <c r="M12">
        <f t="shared" si="2"/>
        <v>-106.63</v>
      </c>
      <c r="N12" s="12"/>
      <c r="O12" s="12"/>
    </row>
    <row r="13" spans="1:15" ht="12.75">
      <c r="A13">
        <f t="shared" si="1"/>
        <v>6</v>
      </c>
      <c r="B13" s="10">
        <v>501</v>
      </c>
      <c r="C13" s="2" t="str">
        <f>+VLOOKUP($B13,Gesamt!$A$5:$D$299,2,FALSE)</f>
        <v>Roeben</v>
      </c>
      <c r="D13" s="2" t="str">
        <f>+VLOOKUP($B13,Gesamt!$A$5:$D$299,3,FALSE)</f>
        <v>Marc</v>
      </c>
      <c r="E13" s="1" t="str">
        <f>+VLOOKUP($B13,Gesamt!$A$5:$D$299,4,FALSE)</f>
        <v>Simmerath</v>
      </c>
      <c r="F13" s="14">
        <f>+VLOOKUP($B13,Gesamt!$A$5:$F$299,5,FALSE)</f>
        <v>27.07</v>
      </c>
      <c r="G13" s="14">
        <f>+VLOOKUP($B13,Gesamt!$A$5:$G$299,6,FALSE)</f>
        <v>26.44</v>
      </c>
      <c r="H13" s="14">
        <f>+VLOOKUP($B13,Gesamt!$A$5:$H$299,7,FALSE)</f>
        <v>26.78</v>
      </c>
      <c r="I13" s="14">
        <f>+VLOOKUP($B13,Gesamt!$A$5:$I$299,8,FALSE)</f>
        <v>26.94</v>
      </c>
      <c r="J13" s="14">
        <f>+VLOOKUP($B13,Gesamt!$A$5:$K$299,9,FALSE)</f>
        <v>26.61</v>
      </c>
      <c r="K13" s="14">
        <f>+VLOOKUP($B13,Gesamt!$A$5:$K$299,10,FALSE)</f>
        <v>0</v>
      </c>
      <c r="L13" s="14">
        <f t="shared" si="3"/>
        <v>106.77</v>
      </c>
      <c r="M13">
        <f t="shared" si="2"/>
        <v>-106.77</v>
      </c>
      <c r="N13" s="12"/>
      <c r="O13" s="12"/>
    </row>
    <row r="14" spans="1:15" ht="12.75">
      <c r="A14">
        <f t="shared" si="1"/>
        <v>7</v>
      </c>
      <c r="B14" s="10">
        <v>512</v>
      </c>
      <c r="C14" s="2" t="str">
        <f>+VLOOKUP($B14,Gesamt!$A$5:$D$299,2,FALSE)</f>
        <v>Gorgus</v>
      </c>
      <c r="D14" s="2" t="str">
        <f>+VLOOKUP($B14,Gesamt!$A$5:$D$299,3,FALSE)</f>
        <v>Erika</v>
      </c>
      <c r="E14" s="1" t="str">
        <f>+VLOOKUP($B14,Gesamt!$A$5:$D$299,4,FALSE)</f>
        <v>Kerpen</v>
      </c>
      <c r="F14" s="14">
        <f>+VLOOKUP($B14,Gesamt!$A$5:$F$299,5,FALSE)</f>
        <v>27.05</v>
      </c>
      <c r="G14" s="14">
        <f>+VLOOKUP($B14,Gesamt!$A$5:$G$299,6,FALSE)</f>
        <v>26.4</v>
      </c>
      <c r="H14" s="14">
        <f>+VLOOKUP($B14,Gesamt!$A$5:$H$299,7,FALSE)</f>
        <v>26.9</v>
      </c>
      <c r="I14" s="14">
        <f>+VLOOKUP($B14,Gesamt!$A$5:$I$299,8,FALSE)</f>
        <v>26.69</v>
      </c>
      <c r="J14" s="14">
        <f>+VLOOKUP($B14,Gesamt!$A$5:$K$299,9,FALSE)</f>
        <v>27.06</v>
      </c>
      <c r="K14" s="14">
        <f>+VLOOKUP($B14,Gesamt!$A$5:$K$299,10,FALSE)</f>
        <v>0</v>
      </c>
      <c r="L14" s="14">
        <f t="shared" si="3"/>
        <v>107.05</v>
      </c>
      <c r="M14">
        <f t="shared" si="2"/>
        <v>-107.05</v>
      </c>
      <c r="N14" s="12"/>
      <c r="O14" s="12"/>
    </row>
    <row r="15" spans="1:15" ht="12.75">
      <c r="A15">
        <f t="shared" si="1"/>
        <v>8</v>
      </c>
      <c r="B15" s="10">
        <v>505</v>
      </c>
      <c r="C15" s="2" t="str">
        <f>+VLOOKUP($B15,Gesamt!$A$5:$D$299,2,FALSE)</f>
        <v>Brüning</v>
      </c>
      <c r="D15" s="2" t="str">
        <f>+VLOOKUP($B15,Gesamt!$A$5:$D$299,3,FALSE)</f>
        <v>Jessica</v>
      </c>
      <c r="E15" s="1" t="str">
        <f>+VLOOKUP($B15,Gesamt!$A$5:$D$299,4,FALSE)</f>
        <v>Xanten</v>
      </c>
      <c r="F15" s="14">
        <f>+VLOOKUP($B15,Gesamt!$A$5:$F$299,5,FALSE)</f>
        <v>26.93</v>
      </c>
      <c r="G15" s="14">
        <f>+VLOOKUP($B15,Gesamt!$A$5:$G$299,6,FALSE)</f>
        <v>26.73</v>
      </c>
      <c r="H15" s="14">
        <f>+VLOOKUP($B15,Gesamt!$A$5:$H$299,7,FALSE)</f>
        <v>26.61</v>
      </c>
      <c r="I15" s="14">
        <f>+VLOOKUP($B15,Gesamt!$A$5:$I$299,8,FALSE)</f>
        <v>27.19</v>
      </c>
      <c r="J15" s="14">
        <f>+VLOOKUP($B15,Gesamt!$A$5:$K$299,9,FALSE)</f>
        <v>26.55</v>
      </c>
      <c r="K15" s="14">
        <f>+VLOOKUP($B15,Gesamt!$A$5:$K$299,10,FALSE)</f>
        <v>0</v>
      </c>
      <c r="L15" s="14">
        <f t="shared" si="3"/>
        <v>107.08</v>
      </c>
      <c r="M15">
        <f t="shared" si="2"/>
        <v>-107.08</v>
      </c>
      <c r="N15" s="12"/>
      <c r="O15" s="12"/>
    </row>
    <row r="16" spans="1:15" ht="12.75">
      <c r="A16">
        <f t="shared" si="1"/>
        <v>9</v>
      </c>
      <c r="B16" s="10">
        <v>508</v>
      </c>
      <c r="C16" s="2" t="str">
        <f>+VLOOKUP($B16,Gesamt!$A$5:$D$299,2,FALSE)</f>
        <v>Offermann</v>
      </c>
      <c r="D16" s="2" t="str">
        <f>+VLOOKUP($B16,Gesamt!$A$5:$D$299,3,FALSE)</f>
        <v>Holger</v>
      </c>
      <c r="E16" s="1" t="str">
        <f>+VLOOKUP($B16,Gesamt!$A$5:$D$299,4,FALSE)</f>
        <v>Simmerath</v>
      </c>
      <c r="F16" s="14">
        <f>+VLOOKUP($B16,Gesamt!$A$5:$F$299,5,FALSE)</f>
        <v>27.33</v>
      </c>
      <c r="G16" s="14">
        <f>+VLOOKUP($B16,Gesamt!$A$5:$G$299,6,FALSE)</f>
        <v>26.49</v>
      </c>
      <c r="H16" s="14">
        <f>+VLOOKUP($B16,Gesamt!$A$5:$H$299,7,FALSE)</f>
        <v>27.04</v>
      </c>
      <c r="I16" s="14">
        <f>+VLOOKUP($B16,Gesamt!$A$5:$I$299,8,FALSE)</f>
        <v>27.05</v>
      </c>
      <c r="J16" s="14">
        <f>+VLOOKUP($B16,Gesamt!$A$5:$K$299,9,FALSE)</f>
        <v>26.96</v>
      </c>
      <c r="K16" s="14">
        <f>+VLOOKUP($B16,Gesamt!$A$5:$K$299,10,FALSE)</f>
        <v>0</v>
      </c>
      <c r="L16" s="14">
        <f t="shared" si="3"/>
        <v>107.54</v>
      </c>
      <c r="M16">
        <f t="shared" si="2"/>
        <v>-107.54</v>
      </c>
      <c r="N16" s="12"/>
      <c r="O16" s="12"/>
    </row>
    <row r="17" spans="1:15" ht="12.75">
      <c r="A17">
        <f t="shared" si="1"/>
        <v>10</v>
      </c>
      <c r="B17" s="10">
        <v>511</v>
      </c>
      <c r="C17" s="2" t="str">
        <f>+VLOOKUP($B17,Gesamt!$A$5:$D$299,2,FALSE)</f>
        <v>Schroer</v>
      </c>
      <c r="D17" s="2" t="str">
        <f>+VLOOKUP($B17,Gesamt!$A$5:$D$299,3,FALSE)</f>
        <v>Sabrina</v>
      </c>
      <c r="E17" s="1" t="str">
        <f>+VLOOKUP($B17,Gesamt!$A$5:$D$299,4,FALSE)</f>
        <v>Mettingen</v>
      </c>
      <c r="F17" s="14">
        <f>+VLOOKUP($B17,Gesamt!$A$5:$F$299,5,FALSE)</f>
        <v>26.91</v>
      </c>
      <c r="G17" s="14">
        <f>+VLOOKUP($B17,Gesamt!$A$5:$G$299,6,FALSE)</f>
        <v>26.73</v>
      </c>
      <c r="H17" s="14">
        <f>+VLOOKUP($B17,Gesamt!$A$5:$H$299,7,FALSE)</f>
        <v>27.02</v>
      </c>
      <c r="I17" s="14">
        <f>+VLOOKUP($B17,Gesamt!$A$5:$I$299,8,FALSE)</f>
        <v>27.14</v>
      </c>
      <c r="J17" s="14">
        <f>+VLOOKUP($B17,Gesamt!$A$5:$K$299,9,FALSE)</f>
        <v>26.78</v>
      </c>
      <c r="K17" s="14">
        <f>+VLOOKUP($B17,Gesamt!$A$5:$K$299,10,FALSE)</f>
        <v>0</v>
      </c>
      <c r="L17" s="14">
        <f t="shared" si="3"/>
        <v>107.67</v>
      </c>
      <c r="M17">
        <f t="shared" si="2"/>
        <v>-107.67</v>
      </c>
      <c r="N17" s="12"/>
      <c r="O17" s="12"/>
    </row>
    <row r="18" spans="1:15" ht="12.75">
      <c r="A18">
        <f t="shared" si="1"/>
        <v>11</v>
      </c>
      <c r="B18" s="10">
        <v>502</v>
      </c>
      <c r="C18" s="2" t="str">
        <f>+VLOOKUP($B18,Gesamt!$A$5:$D$299,2,FALSE)</f>
        <v>Harrer</v>
      </c>
      <c r="D18" s="2" t="str">
        <f>+VLOOKUP($B18,Gesamt!$A$5:$D$299,3,FALSE)</f>
        <v>Carina</v>
      </c>
      <c r="E18" s="1" t="str">
        <f>+VLOOKUP($B18,Gesamt!$A$5:$D$299,4,FALSE)</f>
        <v>Xanten</v>
      </c>
      <c r="F18" s="14">
        <f>+VLOOKUP($B18,Gesamt!$A$5:$F$299,5,FALSE)</f>
        <v>27.12</v>
      </c>
      <c r="G18" s="14">
        <f>+VLOOKUP($B18,Gesamt!$A$5:$G$299,6,FALSE)</f>
        <v>26.82</v>
      </c>
      <c r="H18" s="14">
        <f>+VLOOKUP($B18,Gesamt!$A$5:$H$299,7,FALSE)</f>
        <v>26.81</v>
      </c>
      <c r="I18" s="14">
        <f>+VLOOKUP($B18,Gesamt!$A$5:$I$299,8,FALSE)</f>
        <v>27.51</v>
      </c>
      <c r="J18" s="14">
        <f>+VLOOKUP($B18,Gesamt!$A$5:$K$299,9,FALSE)</f>
        <v>26.76</v>
      </c>
      <c r="K18" s="14">
        <f>+VLOOKUP($B18,Gesamt!$A$5:$K$299,10,FALSE)</f>
        <v>0</v>
      </c>
      <c r="L18" s="14">
        <f t="shared" si="3"/>
        <v>107.9</v>
      </c>
      <c r="M18">
        <f t="shared" si="2"/>
        <v>-107.9</v>
      </c>
      <c r="N18" s="12"/>
      <c r="O18" s="12"/>
    </row>
    <row r="19" spans="3:15" ht="12.75">
      <c r="C19" s="2"/>
      <c r="D19" s="2"/>
      <c r="F19" s="14"/>
      <c r="G19" s="14"/>
      <c r="H19" s="14"/>
      <c r="I19" s="14"/>
      <c r="J19" s="14"/>
      <c r="K19" s="14"/>
      <c r="L19" s="14"/>
      <c r="N19" s="12"/>
      <c r="O19" s="12"/>
    </row>
    <row r="20" spans="3:15" ht="12.75">
      <c r="C20" s="2"/>
      <c r="D20" s="2"/>
      <c r="F20" s="14"/>
      <c r="G20" s="14"/>
      <c r="H20" s="14"/>
      <c r="I20" s="14"/>
      <c r="J20" s="14"/>
      <c r="K20" s="14"/>
      <c r="L20" s="14"/>
      <c r="N20" s="12"/>
      <c r="O20" s="12"/>
    </row>
    <row r="21" spans="3:15" ht="12.75">
      <c r="C21" s="2"/>
      <c r="D21" s="2"/>
      <c r="F21" s="14"/>
      <c r="G21" s="14"/>
      <c r="H21" s="14"/>
      <c r="I21" s="14"/>
      <c r="J21" s="14"/>
      <c r="K21" s="14"/>
      <c r="L21" s="14"/>
      <c r="N21" s="12"/>
      <c r="O21" s="12"/>
    </row>
    <row r="22" spans="3:15" ht="12.75">
      <c r="C22" s="2"/>
      <c r="D22" s="2"/>
      <c r="F22" s="14"/>
      <c r="G22" s="14"/>
      <c r="H22" s="14"/>
      <c r="I22" s="14"/>
      <c r="J22" s="14"/>
      <c r="K22" s="14"/>
      <c r="L22" s="14"/>
      <c r="N22" s="12"/>
      <c r="O22" s="12"/>
    </row>
    <row r="23" spans="3:15" ht="12.75">
      <c r="C23" s="2"/>
      <c r="D23" s="2"/>
      <c r="F23" s="14"/>
      <c r="G23" s="14"/>
      <c r="H23" s="14"/>
      <c r="I23" s="14"/>
      <c r="J23" s="14"/>
      <c r="K23" s="14"/>
      <c r="L23" s="14"/>
      <c r="N23" s="12"/>
      <c r="O23" s="12"/>
    </row>
    <row r="24" spans="3:15" ht="12.75">
      <c r="C24" s="2"/>
      <c r="D24" s="2"/>
      <c r="F24" s="14"/>
      <c r="G24" s="14"/>
      <c r="H24" s="14"/>
      <c r="I24" s="14"/>
      <c r="J24" s="14"/>
      <c r="K24" s="14"/>
      <c r="L24" s="14"/>
      <c r="N24" s="12"/>
      <c r="O24" s="12"/>
    </row>
    <row r="25" spans="3:15" ht="12.75">
      <c r="C25" s="2"/>
      <c r="D25" s="2"/>
      <c r="F25" s="14"/>
      <c r="G25" s="14"/>
      <c r="H25" s="14"/>
      <c r="I25" s="14"/>
      <c r="J25" s="14"/>
      <c r="K25" s="14"/>
      <c r="L25" s="14"/>
      <c r="N25" s="12"/>
      <c r="O25" s="12"/>
    </row>
    <row r="26" spans="3:15" ht="12.75">
      <c r="C26" s="2"/>
      <c r="D26" s="2"/>
      <c r="F26" s="14"/>
      <c r="G26" s="14"/>
      <c r="H26" s="14"/>
      <c r="I26" s="14"/>
      <c r="J26" s="14"/>
      <c r="K26" s="14"/>
      <c r="L26" s="14"/>
      <c r="N26" s="12"/>
      <c r="O26" s="12"/>
    </row>
    <row r="27" spans="3:15" ht="12.75">
      <c r="C27" s="2"/>
      <c r="D27" s="2"/>
      <c r="F27" s="14"/>
      <c r="G27" s="14"/>
      <c r="H27" s="14"/>
      <c r="I27" s="14"/>
      <c r="J27" s="14"/>
      <c r="K27" s="14"/>
      <c r="L27" s="14"/>
      <c r="N27" s="12"/>
      <c r="O27" s="12"/>
    </row>
    <row r="28" spans="3:15" ht="12.75">
      <c r="C28" s="2"/>
      <c r="D28" s="2"/>
      <c r="F28" s="14"/>
      <c r="G28" s="14"/>
      <c r="H28" s="14"/>
      <c r="I28" s="14"/>
      <c r="J28" s="14"/>
      <c r="K28" s="14"/>
      <c r="L28" s="14"/>
      <c r="N28" s="12"/>
      <c r="O28" s="12"/>
    </row>
    <row r="29" spans="3:15" ht="12.75">
      <c r="C29" s="2"/>
      <c r="D29" s="2"/>
      <c r="F29" s="14"/>
      <c r="G29" s="14"/>
      <c r="H29" s="14"/>
      <c r="I29" s="14"/>
      <c r="J29" s="14"/>
      <c r="K29" s="14"/>
      <c r="L29" s="14"/>
      <c r="N29" s="12"/>
      <c r="O29" s="12"/>
    </row>
  </sheetData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3:O8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5.28125" style="1" customWidth="1"/>
    <col min="2" max="2" width="8.00390625" style="1" customWidth="1"/>
    <col min="3" max="4" width="23.00390625" style="0" customWidth="1"/>
    <col min="5" max="5" width="22.7109375" style="1" customWidth="1"/>
    <col min="6" max="11" width="11.421875" style="9" customWidth="1"/>
    <col min="12" max="12" width="11.421875" style="7" customWidth="1"/>
    <col min="13" max="13" width="0" style="0" hidden="1" customWidth="1"/>
    <col min="15" max="15" width="13.421875" style="0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0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1:11" ht="12.75">
      <c r="A5"/>
      <c r="E5" s="1" t="s">
        <v>16</v>
      </c>
      <c r="F5" s="24">
        <f aca="true" t="shared" si="0" ref="F5:K5">MIN(F8:F70)</f>
        <v>27.48</v>
      </c>
      <c r="G5" s="24">
        <f t="shared" si="0"/>
        <v>27.14</v>
      </c>
      <c r="H5" s="24">
        <f t="shared" si="0"/>
        <v>26.89</v>
      </c>
      <c r="I5" s="24">
        <f t="shared" si="0"/>
        <v>27.22</v>
      </c>
      <c r="J5" s="24">
        <f t="shared" si="0"/>
        <v>27.11</v>
      </c>
      <c r="K5" s="24">
        <f t="shared" si="0"/>
        <v>0</v>
      </c>
    </row>
    <row r="6" ht="12.75"/>
    <row r="7" spans="1:15" ht="12.75">
      <c r="A7" s="4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6" t="s">
        <v>3</v>
      </c>
      <c r="N7" s="13"/>
      <c r="O7" s="13"/>
    </row>
    <row r="8" spans="1:15" ht="12.75">
      <c r="A8" s="1">
        <f>IF(L8&gt;0,RANK(M8,M:M),0)</f>
        <v>1</v>
      </c>
      <c r="B8" s="10">
        <v>108</v>
      </c>
      <c r="C8" s="2" t="str">
        <f>+VLOOKUP($B8,Gesamt!$A$5:$D$299,2,FALSE)</f>
        <v>Reddieß</v>
      </c>
      <c r="D8" s="2" t="str">
        <f>+VLOOKUP($B8,Gesamt!$A$5:$D$299,3,FALSE)</f>
        <v>Sidney</v>
      </c>
      <c r="E8" s="1" t="str">
        <f>+VLOOKUP($B8,Gesamt!$A$5:$D$299,4,FALSE)</f>
        <v>Rheine</v>
      </c>
      <c r="F8" s="14">
        <f>+VLOOKUP($B8,Gesamt!$A$5:$F$299,5,FALSE)</f>
        <v>27.76</v>
      </c>
      <c r="G8" s="14">
        <f>+VLOOKUP($B8,Gesamt!$A$5:$G$299,6,FALSE)</f>
        <v>27.62</v>
      </c>
      <c r="H8" s="14">
        <f>+VLOOKUP($B8,Gesamt!$A$5:$H$299,7,FALSE)</f>
        <v>26.93</v>
      </c>
      <c r="I8" s="14">
        <f>+VLOOKUP($B8,Gesamt!$A$5:$I$299,8,FALSE)</f>
        <v>27.22</v>
      </c>
      <c r="J8" s="14">
        <f>+VLOOKUP($B8,Gesamt!$A$5:$K$299,9,FALSE)</f>
        <v>27.39</v>
      </c>
      <c r="K8" s="14">
        <f>+VLOOKUP($B8,Gesamt!$A$5:$K$299,10,FALSE)</f>
        <v>0</v>
      </c>
      <c r="L8" s="14">
        <f>SUM(F8*$F$4+G8*$G$4+H8*$H$4+I8*$I$4+J8*$J$4+K8*$K$4)</f>
        <v>109.16</v>
      </c>
      <c r="M8">
        <f>IF(L8&gt;0,L8*-1,-1000)</f>
        <v>-109.16</v>
      </c>
      <c r="N8" s="12"/>
      <c r="O8" s="12"/>
    </row>
    <row r="9" spans="1:15" ht="12.75">
      <c r="A9" s="1">
        <f>IF(L9&gt;0,RANK(M9,M:M),0)</f>
        <v>2</v>
      </c>
      <c r="B9" s="10">
        <v>103</v>
      </c>
      <c r="C9" s="2" t="str">
        <f>+VLOOKUP($B9,Gesamt!$A$5:$D$299,2,FALSE)</f>
        <v>Förster</v>
      </c>
      <c r="D9" s="2" t="str">
        <f>+VLOOKUP($B9,Gesamt!$A$5:$D$299,3,FALSE)</f>
        <v>Jan</v>
      </c>
      <c r="E9" s="1" t="str">
        <f>+VLOOKUP($B9,Gesamt!$A$5:$D$299,4,FALSE)</f>
        <v>Simmerath</v>
      </c>
      <c r="F9" s="14">
        <f>+VLOOKUP($B9,Gesamt!$A$5:$F$299,5,FALSE)</f>
        <v>27.49</v>
      </c>
      <c r="G9" s="14">
        <f>+VLOOKUP($B9,Gesamt!$A$5:$G$299,6,FALSE)</f>
        <v>28.02</v>
      </c>
      <c r="H9" s="14">
        <f>+VLOOKUP($B9,Gesamt!$A$5:$H$299,7,FALSE)</f>
        <v>26.99</v>
      </c>
      <c r="I9" s="14">
        <f>+VLOOKUP($B9,Gesamt!$A$5:$I$299,8,FALSE)</f>
        <v>27.31</v>
      </c>
      <c r="J9" s="14">
        <f>+VLOOKUP($B9,Gesamt!$A$5:$K$299,9,FALSE)</f>
        <v>27.11</v>
      </c>
      <c r="K9" s="14">
        <f>+VLOOKUP($B9,Gesamt!$A$5:$K$299,10,FALSE)</f>
        <v>0</v>
      </c>
      <c r="L9" s="14">
        <f>SUM(F9*$F$4+G9*$G$4+H9*$H$4+I9*$I$4+J9*$J$4+K9*$K$4)</f>
        <v>109.43</v>
      </c>
      <c r="M9">
        <f>IF(L9&gt;0,L9*-1,-1000)</f>
        <v>-109.43</v>
      </c>
      <c r="N9" s="12"/>
      <c r="O9" s="12"/>
    </row>
    <row r="10" spans="1:15" ht="12.75">
      <c r="A10" s="1">
        <f>IF(L10&gt;0,RANK(M10,M:M),0)</f>
        <v>3</v>
      </c>
      <c r="B10" s="10">
        <v>101</v>
      </c>
      <c r="C10" s="2" t="str">
        <f>+VLOOKUP($B10,Gesamt!$A$5:$D$299,2,FALSE)</f>
        <v>Leismann</v>
      </c>
      <c r="D10" s="2" t="str">
        <f>+VLOOKUP($B10,Gesamt!$A$5:$D$299,3,FALSE)</f>
        <v>Dominik</v>
      </c>
      <c r="E10" s="1" t="str">
        <f>+VLOOKUP($B10,Gesamt!$A$5:$D$299,4,FALSE)</f>
        <v>Mettingen</v>
      </c>
      <c r="F10" s="14">
        <f>+VLOOKUP($B10,Gesamt!$A$5:$F$299,5,FALSE)</f>
        <v>27.97</v>
      </c>
      <c r="G10" s="14">
        <f>+VLOOKUP($B10,Gesamt!$A$5:$G$299,6,FALSE)</f>
        <v>27.93</v>
      </c>
      <c r="H10" s="14">
        <f>+VLOOKUP($B10,Gesamt!$A$5:$H$299,7,FALSE)</f>
        <v>27.22</v>
      </c>
      <c r="I10" s="14">
        <f>+VLOOKUP($B10,Gesamt!$A$5:$I$299,8,FALSE)</f>
        <v>27.33</v>
      </c>
      <c r="J10" s="14">
        <f>+VLOOKUP($B10,Gesamt!$A$5:$K$299,9,FALSE)</f>
        <v>27.33</v>
      </c>
      <c r="K10" s="14">
        <f>+VLOOKUP($B10,Gesamt!$A$5:$K$299,10,FALSE)</f>
        <v>0</v>
      </c>
      <c r="L10" s="14">
        <f>SUM(F10*$F$4+G10*$G$4+H10*$H$4+I10*$I$4+J10*$J$4+K10*$K$4)</f>
        <v>109.81</v>
      </c>
      <c r="M10">
        <f>IF(L10&gt;0,L10*-1,-1000)</f>
        <v>-109.81</v>
      </c>
      <c r="N10" s="12"/>
      <c r="O10" s="12"/>
    </row>
    <row r="11" spans="1:15" ht="12.75">
      <c r="A11" s="1">
        <f>IF(L11&gt;0,RANK(M11,M:M),0)</f>
        <v>4</v>
      </c>
      <c r="B11" s="10">
        <v>114</v>
      </c>
      <c r="C11" s="2" t="str">
        <f>+VLOOKUP($B11,Gesamt!$A$5:$D$299,2,FALSE)</f>
        <v>Ricker</v>
      </c>
      <c r="D11" s="2" t="str">
        <f>+VLOOKUP($B11,Gesamt!$A$5:$D$299,3,FALSE)</f>
        <v>Oliver</v>
      </c>
      <c r="E11" s="1" t="str">
        <f>+VLOOKUP($B11,Gesamt!$A$5:$D$299,4,FALSE)</f>
        <v>Havixbeck</v>
      </c>
      <c r="F11" s="14">
        <f>+VLOOKUP($B11,Gesamt!$A$5:$F$299,5,FALSE)</f>
        <v>28.02</v>
      </c>
      <c r="G11" s="14">
        <f>+VLOOKUP($B11,Gesamt!$A$5:$G$299,6,FALSE)</f>
        <v>28.04</v>
      </c>
      <c r="H11" s="14">
        <f>+VLOOKUP($B11,Gesamt!$A$5:$H$299,7,FALSE)</f>
        <v>27.11</v>
      </c>
      <c r="I11" s="14">
        <f>+VLOOKUP($B11,Gesamt!$A$5:$I$299,8,FALSE)</f>
        <v>27.38</v>
      </c>
      <c r="J11" s="14">
        <f>+VLOOKUP($B11,Gesamt!$A$5:$K$299,9,FALSE)</f>
        <v>27.61</v>
      </c>
      <c r="K11" s="14">
        <f>+VLOOKUP($B11,Gesamt!$A$5:$K$299,10,FALSE)</f>
        <v>0</v>
      </c>
      <c r="L11" s="14">
        <f>SUM(F11*$F$4+G11*$G$4+H11*$H$4+I11*$I$4+J11*$J$4+K11*$K$4)</f>
        <v>110.14</v>
      </c>
      <c r="M11">
        <f>IF(L11&gt;0,L11*-1,-1000)</f>
        <v>-110.14</v>
      </c>
      <c r="N11" s="12"/>
      <c r="O11" s="12"/>
    </row>
    <row r="12" spans="1:15" ht="12.75">
      <c r="A12" s="1">
        <f>IF(L12&gt;0,RANK(M12,M:M),0)</f>
        <v>5</v>
      </c>
      <c r="B12" s="10">
        <v>164</v>
      </c>
      <c r="C12" s="2" t="str">
        <f>+VLOOKUP($B12,Gesamt!$A$5:$D$299,2,FALSE)</f>
        <v>Ingenerf</v>
      </c>
      <c r="D12" s="2" t="str">
        <f>+VLOOKUP($B12,Gesamt!$A$5:$D$299,3,FALSE)</f>
        <v>David</v>
      </c>
      <c r="E12" s="1" t="str">
        <f>+VLOOKUP($B12,Gesamt!$A$5:$D$299,4,FALSE)</f>
        <v>Kerpen</v>
      </c>
      <c r="F12" s="14">
        <f>+VLOOKUP($B12,Gesamt!$A$5:$F$299,5,FALSE)</f>
        <v>28.15</v>
      </c>
      <c r="G12" s="14">
        <f>+VLOOKUP($B12,Gesamt!$A$5:$G$299,6,FALSE)</f>
        <v>27.14</v>
      </c>
      <c r="H12" s="14">
        <f>+VLOOKUP($B12,Gesamt!$A$5:$H$299,7,FALSE)</f>
        <v>27.49</v>
      </c>
      <c r="I12" s="14">
        <f>+VLOOKUP($B12,Gesamt!$A$5:$I$299,8,FALSE)</f>
        <v>27.78</v>
      </c>
      <c r="J12" s="14">
        <f>+VLOOKUP($B12,Gesamt!$A$5:$K$299,9,FALSE)</f>
        <v>27.8</v>
      </c>
      <c r="K12" s="14">
        <f>+VLOOKUP($B12,Gesamt!$A$5:$K$299,10,FALSE)</f>
        <v>0</v>
      </c>
      <c r="L12" s="14">
        <f>SUM(F12*$F$4+G12*$G$4+H12*$H$4+I12*$I$4+J12*$J$4+K12*$K$4)</f>
        <v>110.21</v>
      </c>
      <c r="M12">
        <f>IF(L12&gt;0,L12*-1,-1000)</f>
        <v>-110.21</v>
      </c>
      <c r="N12" s="12"/>
      <c r="O12" s="12"/>
    </row>
    <row r="13" spans="1:15" ht="12.75">
      <c r="A13" s="1">
        <f>IF(L13&gt;0,RANK(M13,M:M),0)</f>
        <v>6</v>
      </c>
      <c r="B13" s="10">
        <v>109</v>
      </c>
      <c r="C13" s="2" t="str">
        <f>+VLOOKUP($B13,Gesamt!$A$5:$D$299,2,FALSE)</f>
        <v>Förster</v>
      </c>
      <c r="D13" s="2" t="str">
        <f>+VLOOKUP($B13,Gesamt!$A$5:$D$299,3,FALSE)</f>
        <v>Sarah</v>
      </c>
      <c r="E13" s="1" t="str">
        <f>+VLOOKUP($B13,Gesamt!$A$5:$D$299,4,FALSE)</f>
        <v>Kerpen</v>
      </c>
      <c r="F13" s="14">
        <f>+VLOOKUP($B13,Gesamt!$A$5:$F$299,5,FALSE)</f>
        <v>27.48</v>
      </c>
      <c r="G13" s="14">
        <f>+VLOOKUP($B13,Gesamt!$A$5:$G$299,6,FALSE)</f>
        <v>28.05</v>
      </c>
      <c r="H13" s="14">
        <f>+VLOOKUP($B13,Gesamt!$A$5:$H$299,7,FALSE)</f>
        <v>26.89</v>
      </c>
      <c r="I13" s="14">
        <f>+VLOOKUP($B13,Gesamt!$A$5:$I$299,8,FALSE)</f>
        <v>27.74</v>
      </c>
      <c r="J13" s="14">
        <f>+VLOOKUP($B13,Gesamt!$A$5:$K$299,9,FALSE)</f>
        <v>27.63</v>
      </c>
      <c r="K13" s="14">
        <f>+VLOOKUP($B13,Gesamt!$A$5:$K$299,10,FALSE)</f>
        <v>0</v>
      </c>
      <c r="L13" s="14">
        <f>SUM(F13*$F$4+G13*$G$4+H13*$H$4+I13*$I$4+J13*$J$4+K13*$K$4)</f>
        <v>110.31</v>
      </c>
      <c r="M13">
        <f>IF(L13&gt;0,L13*-1,-1000)</f>
        <v>-110.31</v>
      </c>
      <c r="N13" s="12"/>
      <c r="O13" s="12"/>
    </row>
    <row r="14" spans="1:15" ht="12.75">
      <c r="A14" s="1">
        <f>IF(L14&gt;0,RANK(M14,M:M),0)</f>
        <v>7</v>
      </c>
      <c r="B14" s="10">
        <v>135</v>
      </c>
      <c r="C14" s="2" t="str">
        <f>+VLOOKUP($B14,Gesamt!$A$5:$D$299,2,FALSE)</f>
        <v>Förster</v>
      </c>
      <c r="D14" s="2" t="str">
        <f>+VLOOKUP($B14,Gesamt!$A$5:$D$299,3,FALSE)</f>
        <v>Hannah</v>
      </c>
      <c r="E14" s="1" t="str">
        <f>+VLOOKUP($B14,Gesamt!$A$5:$D$299,4,FALSE)</f>
        <v>Simmerath</v>
      </c>
      <c r="F14" s="14">
        <f>+VLOOKUP($B14,Gesamt!$A$5:$F$299,5,FALSE)</f>
        <v>27.58</v>
      </c>
      <c r="G14" s="14">
        <f>+VLOOKUP($B14,Gesamt!$A$5:$G$299,6,FALSE)</f>
        <v>28.26</v>
      </c>
      <c r="H14" s="14">
        <f>+VLOOKUP($B14,Gesamt!$A$5:$H$299,7,FALSE)</f>
        <v>27.09</v>
      </c>
      <c r="I14" s="14">
        <f>+VLOOKUP($B14,Gesamt!$A$5:$I$299,8,FALSE)</f>
        <v>27.64</v>
      </c>
      <c r="J14" s="14">
        <f>+VLOOKUP($B14,Gesamt!$A$5:$K$299,9,FALSE)</f>
        <v>27.34</v>
      </c>
      <c r="K14" s="14">
        <f>+VLOOKUP($B14,Gesamt!$A$5:$K$299,10,FALSE)</f>
        <v>0</v>
      </c>
      <c r="L14" s="14">
        <f>SUM(F14*$F$4+G14*$G$4+H14*$H$4+I14*$I$4+J14*$J$4+K14*$K$4)</f>
        <v>110.33</v>
      </c>
      <c r="M14">
        <f>IF(L14&gt;0,L14*-1,-1000)</f>
        <v>-110.33</v>
      </c>
      <c r="N14" s="12"/>
      <c r="O14" s="12"/>
    </row>
    <row r="15" spans="1:15" ht="12.75">
      <c r="A15" s="1">
        <f>IF(L15&gt;0,RANK(M15,M:M),0)</f>
        <v>8</v>
      </c>
      <c r="B15" s="10">
        <v>120</v>
      </c>
      <c r="C15" s="2" t="str">
        <f>+VLOOKUP($B15,Gesamt!$A$5:$D$299,2,FALSE)</f>
        <v>Rödder</v>
      </c>
      <c r="D15" s="2" t="str">
        <f>+VLOOKUP($B15,Gesamt!$A$5:$D$299,3,FALSE)</f>
        <v>Dustin</v>
      </c>
      <c r="E15" s="1" t="str">
        <f>+VLOOKUP($B15,Gesamt!$A$5:$D$299,4,FALSE)</f>
        <v>Freudenberg</v>
      </c>
      <c r="F15" s="14">
        <f>+VLOOKUP($B15,Gesamt!$A$5:$F$299,5,FALSE)</f>
        <v>28.13</v>
      </c>
      <c r="G15" s="14">
        <f>+VLOOKUP($B15,Gesamt!$A$5:$G$299,6,FALSE)</f>
        <v>27.93</v>
      </c>
      <c r="H15" s="14">
        <f>+VLOOKUP($B15,Gesamt!$A$5:$H$299,7,FALSE)</f>
        <v>27.17</v>
      </c>
      <c r="I15" s="14">
        <f>+VLOOKUP($B15,Gesamt!$A$5:$I$299,8,FALSE)</f>
        <v>27.71</v>
      </c>
      <c r="J15" s="14">
        <f>+VLOOKUP($B15,Gesamt!$A$5:$K$299,9,FALSE)</f>
        <v>27.96</v>
      </c>
      <c r="K15" s="14">
        <f>+VLOOKUP($B15,Gesamt!$A$5:$K$299,10,FALSE)</f>
        <v>0</v>
      </c>
      <c r="L15" s="14">
        <f>SUM(F15*$F$4+G15*$G$4+H15*$H$4+I15*$I$4+J15*$J$4+K15*$K$4)</f>
        <v>110.77</v>
      </c>
      <c r="M15">
        <f>IF(L15&gt;0,L15*-1,-1000)</f>
        <v>-110.77</v>
      </c>
      <c r="N15" s="12"/>
      <c r="O15" s="12"/>
    </row>
    <row r="16" spans="1:15" ht="12.75">
      <c r="A16" s="1">
        <f>IF(L16&gt;0,RANK(M16,M:M),0)</f>
        <v>9</v>
      </c>
      <c r="B16" s="10">
        <v>133</v>
      </c>
      <c r="C16" s="2" t="str">
        <f>+VLOOKUP($B16,Gesamt!$A$5:$D$299,2,FALSE)</f>
        <v>Krechter</v>
      </c>
      <c r="D16" s="2" t="str">
        <f>+VLOOKUP($B16,Gesamt!$A$5:$D$299,3,FALSE)</f>
        <v>Carolin</v>
      </c>
      <c r="E16" s="1" t="str">
        <f>+VLOOKUP($B16,Gesamt!$A$5:$D$299,4,FALSE)</f>
        <v>Friedrichsfeld</v>
      </c>
      <c r="F16" s="14">
        <f>+VLOOKUP($B16,Gesamt!$A$5:$F$299,5,FALSE)</f>
        <v>28.11</v>
      </c>
      <c r="G16" s="14">
        <f>+VLOOKUP($B16,Gesamt!$A$5:$G$299,6,FALSE)</f>
        <v>28.24</v>
      </c>
      <c r="H16" s="14">
        <f>+VLOOKUP($B16,Gesamt!$A$5:$H$299,7,FALSE)</f>
        <v>27.33</v>
      </c>
      <c r="I16" s="14">
        <f>+VLOOKUP($B16,Gesamt!$A$5:$I$299,8,FALSE)</f>
        <v>27.63</v>
      </c>
      <c r="J16" s="14">
        <f>+VLOOKUP($B16,Gesamt!$A$5:$K$299,9,FALSE)</f>
        <v>27.69</v>
      </c>
      <c r="K16" s="14">
        <f>+VLOOKUP($B16,Gesamt!$A$5:$K$299,10,FALSE)</f>
        <v>0</v>
      </c>
      <c r="L16" s="14">
        <f>SUM(F16*$F$4+G16*$G$4+H16*$H$4+I16*$I$4+J16*$J$4+K16*$K$4)</f>
        <v>110.89</v>
      </c>
      <c r="M16">
        <f>IF(L16&gt;0,L16*-1,-1000)</f>
        <v>-110.89</v>
      </c>
      <c r="N16" s="12"/>
      <c r="O16" s="12"/>
    </row>
    <row r="17" spans="1:15" ht="12.75">
      <c r="A17" s="1">
        <f>IF(L17&gt;0,RANK(M17,M:M),0)</f>
        <v>9</v>
      </c>
      <c r="B17" s="10">
        <v>140</v>
      </c>
      <c r="C17" s="2" t="str">
        <f>+VLOOKUP($B17,Gesamt!$A$5:$D$299,2,FALSE)</f>
        <v>van Loo</v>
      </c>
      <c r="D17" s="2" t="str">
        <f>+VLOOKUP($B17,Gesamt!$A$5:$D$299,3,FALSE)</f>
        <v>Julian</v>
      </c>
      <c r="E17" s="1" t="str">
        <f>+VLOOKUP($B17,Gesamt!$A$5:$D$299,4,FALSE)</f>
        <v>Kerpen</v>
      </c>
      <c r="F17" s="14">
        <f>+VLOOKUP($B17,Gesamt!$A$5:$F$299,5,FALSE)</f>
        <v>28.08</v>
      </c>
      <c r="G17" s="14">
        <f>+VLOOKUP($B17,Gesamt!$A$5:$G$299,6,FALSE)</f>
        <v>28.08</v>
      </c>
      <c r="H17" s="14">
        <f>+VLOOKUP($B17,Gesamt!$A$5:$H$299,7,FALSE)</f>
        <v>27.54</v>
      </c>
      <c r="I17" s="14">
        <f>+VLOOKUP($B17,Gesamt!$A$5:$I$299,8,FALSE)</f>
        <v>27.65</v>
      </c>
      <c r="J17" s="14">
        <f>+VLOOKUP($B17,Gesamt!$A$5:$K$299,9,FALSE)</f>
        <v>27.62</v>
      </c>
      <c r="K17" s="14">
        <f>+VLOOKUP($B17,Gesamt!$A$5:$K$299,10,FALSE)</f>
        <v>0</v>
      </c>
      <c r="L17" s="14">
        <f>SUM(F17*$F$4+G17*$G$4+H17*$H$4+I17*$I$4+J17*$J$4+K17*$K$4)</f>
        <v>110.89</v>
      </c>
      <c r="M17">
        <f>IF(L17&gt;0,L17*-1,-1000)</f>
        <v>-110.89</v>
      </c>
      <c r="N17" s="12"/>
      <c r="O17" s="12"/>
    </row>
    <row r="18" spans="1:15" ht="12.75">
      <c r="A18" s="1">
        <f>IF(L18&gt;0,RANK(M18,M:M),0)</f>
        <v>11</v>
      </c>
      <c r="B18" s="10">
        <v>122</v>
      </c>
      <c r="C18" s="2" t="str">
        <f>+VLOOKUP($B18,Gesamt!$A$5:$D$299,2,FALSE)</f>
        <v>Isaac</v>
      </c>
      <c r="D18" s="2" t="str">
        <f>+VLOOKUP($B18,Gesamt!$A$5:$D$299,3,FALSE)</f>
        <v>Laura</v>
      </c>
      <c r="E18" s="1" t="str">
        <f>+VLOOKUP($B18,Gesamt!$A$5:$D$299,4,FALSE)</f>
        <v>Simmerath</v>
      </c>
      <c r="F18" s="14">
        <f>+VLOOKUP($B18,Gesamt!$A$5:$F$299,5,FALSE)</f>
        <v>28.25</v>
      </c>
      <c r="G18" s="14">
        <f>+VLOOKUP($B18,Gesamt!$A$5:$G$299,6,FALSE)</f>
        <v>28.42</v>
      </c>
      <c r="H18" s="14">
        <f>+VLOOKUP($B18,Gesamt!$A$5:$H$299,7,FALSE)</f>
        <v>27.04</v>
      </c>
      <c r="I18" s="14">
        <f>+VLOOKUP($B18,Gesamt!$A$5:$I$299,8,FALSE)</f>
        <v>27.92</v>
      </c>
      <c r="J18" s="14">
        <f>+VLOOKUP($B18,Gesamt!$A$5:$K$299,9,FALSE)</f>
        <v>27.84</v>
      </c>
      <c r="K18" s="14">
        <f>+VLOOKUP($B18,Gesamt!$A$5:$K$299,10,FALSE)</f>
        <v>0</v>
      </c>
      <c r="L18" s="14">
        <f>SUM(F18*$F$4+G18*$G$4+H18*$H$4+I18*$I$4+J18*$J$4+K18*$K$4)</f>
        <v>111.22</v>
      </c>
      <c r="M18">
        <f>IF(L18&gt;0,L18*-1,-1000)</f>
        <v>-111.22</v>
      </c>
      <c r="N18" s="12"/>
      <c r="O18" s="12"/>
    </row>
    <row r="19" spans="1:15" ht="12.75">
      <c r="A19" s="1">
        <f>IF(L19&gt;0,RANK(M19,M:M),0)</f>
        <v>12</v>
      </c>
      <c r="B19" s="10">
        <v>115</v>
      </c>
      <c r="C19" s="2" t="str">
        <f>+VLOOKUP($B19,Gesamt!$A$5:$D$299,2,FALSE)</f>
        <v>Westermann</v>
      </c>
      <c r="D19" s="2" t="str">
        <f>+VLOOKUP($B19,Gesamt!$A$5:$D$299,3,FALSE)</f>
        <v>Desirée</v>
      </c>
      <c r="E19" s="1" t="str">
        <f>+VLOOKUP($B19,Gesamt!$A$5:$D$299,4,FALSE)</f>
        <v>Overath</v>
      </c>
      <c r="F19" s="14">
        <f>+VLOOKUP($B19,Gesamt!$A$5:$F$299,5,FALSE)</f>
        <v>27.96</v>
      </c>
      <c r="G19" s="14">
        <f>+VLOOKUP($B19,Gesamt!$A$5:$G$299,6,FALSE)</f>
        <v>28.48</v>
      </c>
      <c r="H19" s="14">
        <f>+VLOOKUP($B19,Gesamt!$A$5:$H$299,7,FALSE)</f>
        <v>27.15</v>
      </c>
      <c r="I19" s="14">
        <f>+VLOOKUP($B19,Gesamt!$A$5:$I$299,8,FALSE)</f>
        <v>27.9</v>
      </c>
      <c r="J19" s="14">
        <f>+VLOOKUP($B19,Gesamt!$A$5:$K$299,9,FALSE)</f>
        <v>27.94</v>
      </c>
      <c r="K19" s="14">
        <f>+VLOOKUP($B19,Gesamt!$A$5:$K$299,10,FALSE)</f>
        <v>0</v>
      </c>
      <c r="L19" s="14">
        <f>SUM(F19*$F$4+G19*$G$4+H19*$H$4+I19*$I$4+J19*$J$4+K19*$K$4)</f>
        <v>111.47</v>
      </c>
      <c r="M19">
        <f>IF(L19&gt;0,L19*-1,-1000)</f>
        <v>-111.47</v>
      </c>
      <c r="N19" s="12"/>
      <c r="O19" s="12"/>
    </row>
    <row r="20" spans="1:15" ht="12.75">
      <c r="A20" s="1">
        <f>IF(L20&gt;0,RANK(M20,M:M),0)</f>
        <v>13</v>
      </c>
      <c r="B20" s="10">
        <v>143</v>
      </c>
      <c r="C20" s="2" t="str">
        <f>+VLOOKUP($B20,Gesamt!$A$5:$D$299,2,FALSE)</f>
        <v>Schmitter</v>
      </c>
      <c r="D20" s="2" t="str">
        <f>+VLOOKUP($B20,Gesamt!$A$5:$D$299,3,FALSE)</f>
        <v>Vincent</v>
      </c>
      <c r="E20" s="1" t="str">
        <f>+VLOOKUP($B20,Gesamt!$A$5:$D$299,4,FALSE)</f>
        <v>Viersen</v>
      </c>
      <c r="F20" s="14">
        <f>+VLOOKUP($B20,Gesamt!$A$5:$F$299,5,FALSE)</f>
        <v>27.74</v>
      </c>
      <c r="G20" s="14">
        <f>+VLOOKUP($B20,Gesamt!$A$5:$G$299,6,FALSE)</f>
        <v>28.36</v>
      </c>
      <c r="H20" s="14">
        <f>+VLOOKUP($B20,Gesamt!$A$5:$H$299,7,FALSE)</f>
        <v>27.62</v>
      </c>
      <c r="I20" s="14">
        <f>+VLOOKUP($B20,Gesamt!$A$5:$I$299,8,FALSE)</f>
        <v>27.86</v>
      </c>
      <c r="J20" s="14">
        <f>+VLOOKUP($B20,Gesamt!$A$5:$K$299,9,FALSE)</f>
        <v>27.66</v>
      </c>
      <c r="K20" s="14">
        <f>+VLOOKUP($B20,Gesamt!$A$5:$K$299,10,FALSE)</f>
        <v>0</v>
      </c>
      <c r="L20" s="14">
        <f>SUM(F20*$F$4+G20*$G$4+H20*$H$4+I20*$I$4+J20*$J$4+K20*$K$4)</f>
        <v>111.5</v>
      </c>
      <c r="M20">
        <f>IF(L20&gt;0,L20*-1,-1000)</f>
        <v>-111.5</v>
      </c>
      <c r="N20" s="12"/>
      <c r="O20" s="12"/>
    </row>
    <row r="21" spans="1:15" ht="12.75">
      <c r="A21" s="1">
        <f>IF(L21&gt;0,RANK(M21,M:M),0)</f>
        <v>14</v>
      </c>
      <c r="B21" s="10">
        <v>152</v>
      </c>
      <c r="C21" s="2" t="str">
        <f>+VLOOKUP($B21,Gesamt!$A$5:$D$299,2,FALSE)</f>
        <v>Konietzny</v>
      </c>
      <c r="D21" s="2" t="str">
        <f>+VLOOKUP($B21,Gesamt!$A$5:$D$299,3,FALSE)</f>
        <v>Mario</v>
      </c>
      <c r="E21" s="1" t="str">
        <f>+VLOOKUP($B21,Gesamt!$A$5:$D$299,4,FALSE)</f>
        <v>Kerpen</v>
      </c>
      <c r="F21" s="14">
        <f>+VLOOKUP($B21,Gesamt!$A$5:$F$299,5,FALSE)</f>
        <v>28.16</v>
      </c>
      <c r="G21" s="14">
        <f>+VLOOKUP($B21,Gesamt!$A$5:$G$299,6,FALSE)</f>
        <v>28.64</v>
      </c>
      <c r="H21" s="14">
        <f>+VLOOKUP($B21,Gesamt!$A$5:$H$299,7,FALSE)</f>
        <v>27.18</v>
      </c>
      <c r="I21" s="14">
        <f>+VLOOKUP($B21,Gesamt!$A$5:$I$299,8,FALSE)</f>
        <v>28.06</v>
      </c>
      <c r="J21" s="14">
        <f>+VLOOKUP($B21,Gesamt!$A$5:$K$299,9,FALSE)</f>
        <v>27.68</v>
      </c>
      <c r="K21" s="14">
        <f>+VLOOKUP($B21,Gesamt!$A$5:$K$299,10,FALSE)</f>
        <v>0</v>
      </c>
      <c r="L21" s="14">
        <f>SUM(F21*$F$4+G21*$G$4+H21*$H$4+I21*$I$4+J21*$J$4+K21*$K$4)</f>
        <v>111.56</v>
      </c>
      <c r="M21">
        <f>IF(L21&gt;0,L21*-1,-1000)</f>
        <v>-111.56</v>
      </c>
      <c r="N21" s="12"/>
      <c r="O21" s="12"/>
    </row>
    <row r="22" spans="1:15" ht="12.75">
      <c r="A22" s="1">
        <f>IF(L22&gt;0,RANK(M22,M:M),0)</f>
        <v>15</v>
      </c>
      <c r="B22" s="10">
        <v>154</v>
      </c>
      <c r="C22" s="2" t="str">
        <f>+VLOOKUP($B22,Gesamt!$A$5:$D$299,2,FALSE)</f>
        <v>Eickmann</v>
      </c>
      <c r="D22" s="2" t="str">
        <f>+VLOOKUP($B22,Gesamt!$A$5:$D$299,3,FALSE)</f>
        <v>Morten</v>
      </c>
      <c r="E22" s="1" t="str">
        <f>+VLOOKUP($B22,Gesamt!$A$5:$D$299,4,FALSE)</f>
        <v>Bad Bentheim</v>
      </c>
      <c r="F22" s="14">
        <f>+VLOOKUP($B22,Gesamt!$A$5:$F$299,5,FALSE)</f>
        <v>28.43</v>
      </c>
      <c r="G22" s="14">
        <f>+VLOOKUP($B22,Gesamt!$A$5:$G$299,6,FALSE)</f>
        <v>28.44</v>
      </c>
      <c r="H22" s="14">
        <f>+VLOOKUP($B22,Gesamt!$A$5:$H$299,7,FALSE)</f>
        <v>27.52</v>
      </c>
      <c r="I22" s="14">
        <f>+VLOOKUP($B22,Gesamt!$A$5:$I$299,8,FALSE)</f>
        <v>28</v>
      </c>
      <c r="J22" s="14">
        <f>+VLOOKUP($B22,Gesamt!$A$5:$K$299,9,FALSE)</f>
        <v>27.69</v>
      </c>
      <c r="K22" s="14">
        <f>+VLOOKUP($B22,Gesamt!$A$5:$K$299,10,FALSE)</f>
        <v>0</v>
      </c>
      <c r="L22" s="14">
        <f>SUM(F22*$F$4+G22*$G$4+H22*$H$4+I22*$I$4+J22*$J$4+K22*$K$4)</f>
        <v>111.65</v>
      </c>
      <c r="M22">
        <f>IF(L22&gt;0,L22*-1,-1000)</f>
        <v>-111.65</v>
      </c>
      <c r="N22" s="12"/>
      <c r="O22" s="12"/>
    </row>
    <row r="23" spans="1:15" ht="12.75">
      <c r="A23" s="1">
        <f>IF(L23&gt;0,RANK(M23,M:M),0)</f>
        <v>16</v>
      </c>
      <c r="B23" s="10">
        <v>132</v>
      </c>
      <c r="C23" s="2" t="str">
        <f>+VLOOKUP($B23,Gesamt!$A$5:$D$299,2,FALSE)</f>
        <v>Kelch</v>
      </c>
      <c r="D23" s="2" t="str">
        <f>+VLOOKUP($B23,Gesamt!$A$5:$D$299,3,FALSE)</f>
        <v>Ricarda</v>
      </c>
      <c r="E23" s="1" t="str">
        <f>+VLOOKUP($B23,Gesamt!$A$5:$D$299,4,FALSE)</f>
        <v>Bergkamen</v>
      </c>
      <c r="F23" s="14">
        <f>+VLOOKUP($B23,Gesamt!$A$5:$F$299,5,FALSE)</f>
        <v>27.96</v>
      </c>
      <c r="G23" s="14">
        <f>+VLOOKUP($B23,Gesamt!$A$5:$G$299,6,FALSE)</f>
        <v>28.64</v>
      </c>
      <c r="H23" s="14">
        <f>+VLOOKUP($B23,Gesamt!$A$5:$H$299,7,FALSE)</f>
        <v>27.46</v>
      </c>
      <c r="I23" s="14">
        <f>+VLOOKUP($B23,Gesamt!$A$5:$I$299,8,FALSE)</f>
        <v>27.99</v>
      </c>
      <c r="J23" s="14">
        <f>+VLOOKUP($B23,Gesamt!$A$5:$K$299,9,FALSE)</f>
        <v>27.65</v>
      </c>
      <c r="K23" s="14">
        <f>+VLOOKUP($B23,Gesamt!$A$5:$K$299,10,FALSE)</f>
        <v>0</v>
      </c>
      <c r="L23" s="14">
        <f>SUM(F23*$F$4+G23*$G$4+H23*$H$4+I23*$I$4+J23*$J$4+K23*$K$4)</f>
        <v>111.74</v>
      </c>
      <c r="M23">
        <f>IF(L23&gt;0,L23*-1,-1000)</f>
        <v>-111.74</v>
      </c>
      <c r="N23" s="12"/>
      <c r="O23" s="12"/>
    </row>
    <row r="24" spans="1:15" ht="12.75">
      <c r="A24" s="1">
        <f>IF(L24&gt;0,RANK(M24,M:M),0)</f>
        <v>17</v>
      </c>
      <c r="B24" s="10">
        <v>148</v>
      </c>
      <c r="C24" s="2" t="str">
        <f>+VLOOKUP($B24,Gesamt!$A$5:$D$299,2,FALSE)</f>
        <v>Rottmann</v>
      </c>
      <c r="D24" s="2" t="str">
        <f>+VLOOKUP($B24,Gesamt!$A$5:$D$299,3,FALSE)</f>
        <v>Annika</v>
      </c>
      <c r="E24" s="1" t="str">
        <f>+VLOOKUP($B24,Gesamt!$A$5:$D$299,4,FALSE)</f>
        <v>Kerpen</v>
      </c>
      <c r="F24" s="14">
        <f>+VLOOKUP($B24,Gesamt!$A$5:$F$299,5,FALSE)</f>
        <v>28.53</v>
      </c>
      <c r="G24" s="14">
        <f>+VLOOKUP($B24,Gesamt!$A$5:$G$299,6,FALSE)</f>
        <v>28.84</v>
      </c>
      <c r="H24" s="14">
        <f>+VLOOKUP($B24,Gesamt!$A$5:$H$299,7,FALSE)</f>
        <v>27.61</v>
      </c>
      <c r="I24" s="14">
        <f>+VLOOKUP($B24,Gesamt!$A$5:$I$299,8,FALSE)</f>
        <v>28.11</v>
      </c>
      <c r="J24" s="14">
        <f>+VLOOKUP($B24,Gesamt!$A$5:$K$299,9,FALSE)</f>
        <v>28.03</v>
      </c>
      <c r="K24" s="14">
        <f>+VLOOKUP($B24,Gesamt!$A$5:$K$299,10,FALSE)</f>
        <v>0</v>
      </c>
      <c r="L24" s="14">
        <f>SUM(F24*$F$4+G24*$G$4+H24*$H$4+I24*$I$4+J24*$J$4+K24*$K$4)</f>
        <v>112.59</v>
      </c>
      <c r="M24">
        <f>IF(L24&gt;0,L24*-1,-1000)</f>
        <v>-112.59</v>
      </c>
      <c r="N24" s="12"/>
      <c r="O24" s="12"/>
    </row>
    <row r="25" spans="1:15" ht="12.75">
      <c r="A25" s="1">
        <f>IF(L25&gt;0,RANK(M25,M:M),0)</f>
        <v>18</v>
      </c>
      <c r="B25" s="10">
        <v>156</v>
      </c>
      <c r="C25" s="2" t="str">
        <f>+VLOOKUP($B25,Gesamt!$A$5:$D$299,2,FALSE)</f>
        <v>Kues</v>
      </c>
      <c r="D25" s="2" t="str">
        <f>+VLOOKUP($B25,Gesamt!$A$5:$D$299,3,FALSE)</f>
        <v>Jonas</v>
      </c>
      <c r="E25" s="1" t="str">
        <f>+VLOOKUP($B25,Gesamt!$A$5:$D$299,4,FALSE)</f>
        <v>Bad Bentheim</v>
      </c>
      <c r="F25" s="14">
        <f>+VLOOKUP($B25,Gesamt!$A$5:$F$299,5,FALSE)</f>
        <v>28.02</v>
      </c>
      <c r="G25" s="14">
        <f>+VLOOKUP($B25,Gesamt!$A$5:$G$299,6,FALSE)</f>
        <v>28.94</v>
      </c>
      <c r="H25" s="14">
        <f>+VLOOKUP($B25,Gesamt!$A$5:$H$299,7,FALSE)</f>
        <v>27.43</v>
      </c>
      <c r="I25" s="14">
        <f>+VLOOKUP($B25,Gesamt!$A$5:$I$299,8,FALSE)</f>
        <v>28.52</v>
      </c>
      <c r="J25" s="14">
        <f>+VLOOKUP($B25,Gesamt!$A$5:$K$299,9,FALSE)</f>
        <v>27.78</v>
      </c>
      <c r="K25" s="14">
        <f>+VLOOKUP($B25,Gesamt!$A$5:$K$299,10,FALSE)</f>
        <v>0</v>
      </c>
      <c r="L25" s="14">
        <f>SUM(F25*$F$4+G25*$G$4+H25*$H$4+I25*$I$4+J25*$J$4+K25*$K$4)</f>
        <v>112.67</v>
      </c>
      <c r="M25">
        <f>IF(L25&gt;0,L25*-1,-1000)</f>
        <v>-112.67</v>
      </c>
      <c r="N25" s="12"/>
      <c r="O25" s="12"/>
    </row>
    <row r="26" spans="1:15" ht="12.75">
      <c r="A26" s="1">
        <f>IF(L26&gt;0,RANK(M26,M:M),0)</f>
        <v>19</v>
      </c>
      <c r="B26" s="10">
        <v>126</v>
      </c>
      <c r="C26" s="2" t="str">
        <f>+VLOOKUP($B26,Gesamt!$A$5:$D$299,2,FALSE)</f>
        <v>Thomé</v>
      </c>
      <c r="D26" s="2" t="str">
        <f>+VLOOKUP($B26,Gesamt!$A$5:$D$299,3,FALSE)</f>
        <v>Lucas</v>
      </c>
      <c r="E26" s="1" t="str">
        <f>+VLOOKUP($B26,Gesamt!$A$5:$D$299,4,FALSE)</f>
        <v>Kerpen</v>
      </c>
      <c r="F26" s="14">
        <f>+VLOOKUP($B26,Gesamt!$A$5:$F$299,5,FALSE)</f>
        <v>28.72</v>
      </c>
      <c r="G26" s="14">
        <f>+VLOOKUP($B26,Gesamt!$A$5:$G$299,6,FALSE)</f>
        <v>28.79</v>
      </c>
      <c r="H26" s="14">
        <f>+VLOOKUP($B26,Gesamt!$A$5:$H$299,7,FALSE)</f>
        <v>27.71</v>
      </c>
      <c r="I26" s="14">
        <f>+VLOOKUP($B26,Gesamt!$A$5:$I$299,8,FALSE)</f>
        <v>28.06</v>
      </c>
      <c r="J26" s="14">
        <f>+VLOOKUP($B26,Gesamt!$A$5:$K$299,9,FALSE)</f>
        <v>28.44</v>
      </c>
      <c r="K26" s="14">
        <f>+VLOOKUP($B26,Gesamt!$A$5:$K$299,10,FALSE)</f>
        <v>0</v>
      </c>
      <c r="L26" s="14">
        <f>SUM(F26*$F$4+G26*$G$4+H26*$H$4+I26*$I$4+J26*$J$4+K26*$K$4)</f>
        <v>113</v>
      </c>
      <c r="M26">
        <f>IF(L26&gt;0,L26*-1,-1000)</f>
        <v>-113</v>
      </c>
      <c r="N26" s="12"/>
      <c r="O26" s="12"/>
    </row>
    <row r="27" spans="1:15" ht="12.75">
      <c r="A27" s="1">
        <f>IF(L27&gt;0,RANK(M27,M:M),0)</f>
        <v>20</v>
      </c>
      <c r="B27" s="10">
        <v>165</v>
      </c>
      <c r="C27" s="2" t="str">
        <f>+VLOOKUP($B27,Gesamt!$A$5:$D$299,2,FALSE)</f>
        <v>Kaufhod</v>
      </c>
      <c r="D27" s="2" t="str">
        <f>+VLOOKUP($B27,Gesamt!$A$5:$D$299,3,FALSE)</f>
        <v>Lars</v>
      </c>
      <c r="E27" s="1" t="str">
        <f>+VLOOKUP($B27,Gesamt!$A$5:$D$299,4,FALSE)</f>
        <v>Kerpen</v>
      </c>
      <c r="F27" s="14">
        <f>+VLOOKUP($B27,Gesamt!$A$5:$F$299,5,FALSE)</f>
        <v>28.68</v>
      </c>
      <c r="G27" s="14">
        <f>+VLOOKUP($B27,Gesamt!$A$5:$G$299,6,FALSE)</f>
        <v>28.01</v>
      </c>
      <c r="H27" s="14">
        <f>+VLOOKUP($B27,Gesamt!$A$5:$H$299,7,FALSE)</f>
        <v>28.28</v>
      </c>
      <c r="I27" s="14">
        <f>+VLOOKUP($B27,Gesamt!$A$5:$I$299,8,FALSE)</f>
        <v>29.07</v>
      </c>
      <c r="J27" s="14">
        <f>+VLOOKUP($B27,Gesamt!$A$5:$K$299,9,FALSE)</f>
        <v>28.75</v>
      </c>
      <c r="K27" s="14">
        <f>+VLOOKUP($B27,Gesamt!$A$5:$K$299,10,FALSE)</f>
        <v>0</v>
      </c>
      <c r="L27" s="14">
        <f>SUM(F27*$F$4+G27*$G$4+H27*$H$4+I27*$I$4+J27*$J$4+K27*$K$4)</f>
        <v>114.11</v>
      </c>
      <c r="M27">
        <f>IF(L27&gt;0,L27*-1,-1000)</f>
        <v>-114.11</v>
      </c>
      <c r="N27" s="12"/>
      <c r="O27" s="12"/>
    </row>
    <row r="28" spans="1:15" ht="12.75">
      <c r="A28" s="1">
        <f>IF(L28&gt;0,RANK(M28,M:M),0)</f>
        <v>21</v>
      </c>
      <c r="B28" s="10">
        <v>166</v>
      </c>
      <c r="C28" s="2" t="str">
        <f>+VLOOKUP($B28,Gesamt!$A$5:$D$299,2,FALSE)</f>
        <v>Yilmaz</v>
      </c>
      <c r="D28" s="2" t="str">
        <f>+VLOOKUP($B28,Gesamt!$A$5:$D$299,3,FALSE)</f>
        <v>Malik</v>
      </c>
      <c r="E28" s="1" t="str">
        <f>+VLOOKUP($B28,Gesamt!$A$5:$D$299,4,FALSE)</f>
        <v>Kerpen</v>
      </c>
      <c r="F28" s="14">
        <f>+VLOOKUP($B28,Gesamt!$A$5:$F$299,5,FALSE)</f>
        <v>28.68</v>
      </c>
      <c r="G28" s="14">
        <f>+VLOOKUP($B28,Gesamt!$A$5:$G$299,6,FALSE)</f>
        <v>28.91</v>
      </c>
      <c r="H28" s="14">
        <f>+VLOOKUP($B28,Gesamt!$A$5:$H$299,7,FALSE)</f>
        <v>28.43</v>
      </c>
      <c r="I28" s="14">
        <f>+VLOOKUP($B28,Gesamt!$A$5:$I$299,8,FALSE)</f>
        <v>28.32</v>
      </c>
      <c r="J28" s="14">
        <f>+VLOOKUP($B28,Gesamt!$A$5:$K$299,9,FALSE)</f>
        <v>28.63</v>
      </c>
      <c r="K28" s="14">
        <f>+VLOOKUP($B28,Gesamt!$A$5:$K$299,10,FALSE)</f>
        <v>0</v>
      </c>
      <c r="L28" s="14">
        <f>SUM(F28*$F$4+G28*$G$4+H28*$H$4+I28*$I$4+J28*$J$4+K28*$K$4)</f>
        <v>114.29</v>
      </c>
      <c r="M28">
        <f>IF(L28&gt;0,L28*-1,-1000)</f>
        <v>-114.29</v>
      </c>
      <c r="N28" s="12"/>
      <c r="O28" s="12"/>
    </row>
    <row r="29" spans="3:15" ht="12.75">
      <c r="C29" s="2"/>
      <c r="D29" s="2"/>
      <c r="F29" s="14"/>
      <c r="G29" s="14"/>
      <c r="H29" s="14"/>
      <c r="I29" s="14"/>
      <c r="J29" s="14"/>
      <c r="K29" s="14"/>
      <c r="L29" s="14"/>
      <c r="N29" s="12"/>
      <c r="O29" s="12"/>
    </row>
    <row r="30" spans="3:15" ht="12.75">
      <c r="C30" s="2"/>
      <c r="D30" s="2"/>
      <c r="F30" s="14"/>
      <c r="G30" s="14"/>
      <c r="H30" s="14"/>
      <c r="I30" s="14"/>
      <c r="J30" s="14"/>
      <c r="K30" s="14"/>
      <c r="L30" s="14"/>
      <c r="N30" s="12"/>
      <c r="O30" s="12"/>
    </row>
    <row r="31" spans="3:15" ht="12.75">
      <c r="C31" s="2"/>
      <c r="D31" s="2"/>
      <c r="F31" s="14"/>
      <c r="G31" s="14"/>
      <c r="H31" s="14"/>
      <c r="I31" s="14"/>
      <c r="J31" s="14"/>
      <c r="K31" s="14"/>
      <c r="L31" s="14"/>
      <c r="N31" s="12"/>
      <c r="O31" s="12"/>
    </row>
    <row r="32" spans="3:15" ht="12.75">
      <c r="C32" s="2"/>
      <c r="D32" s="2"/>
      <c r="F32" s="14"/>
      <c r="G32" s="14"/>
      <c r="H32" s="14"/>
      <c r="I32" s="14"/>
      <c r="J32" s="14"/>
      <c r="K32" s="14"/>
      <c r="L32" s="14"/>
      <c r="N32" s="12"/>
      <c r="O32" s="12"/>
    </row>
    <row r="33" spans="3:15" ht="12.75">
      <c r="C33" s="2"/>
      <c r="D33" s="2"/>
      <c r="F33" s="14"/>
      <c r="G33" s="14"/>
      <c r="H33" s="14"/>
      <c r="I33" s="14"/>
      <c r="J33" s="14"/>
      <c r="K33" s="14"/>
      <c r="L33" s="14"/>
      <c r="N33" s="12"/>
      <c r="O33" s="12"/>
    </row>
    <row r="34" spans="3:15" ht="12.75">
      <c r="C34" s="2"/>
      <c r="D34" s="2"/>
      <c r="F34" s="14"/>
      <c r="G34" s="14"/>
      <c r="H34" s="14"/>
      <c r="I34" s="14"/>
      <c r="J34" s="14"/>
      <c r="K34" s="14"/>
      <c r="L34" s="14"/>
      <c r="N34" s="12"/>
      <c r="O34" s="12"/>
    </row>
    <row r="35" spans="3:15" ht="12.75">
      <c r="C35" s="2"/>
      <c r="D35" s="2"/>
      <c r="F35" s="14"/>
      <c r="G35" s="14"/>
      <c r="H35" s="14"/>
      <c r="I35" s="14"/>
      <c r="J35" s="14"/>
      <c r="K35" s="14"/>
      <c r="L35" s="14"/>
      <c r="N35" s="12"/>
      <c r="O35" s="12"/>
    </row>
    <row r="36" spans="3:15" ht="12.75">
      <c r="C36" s="2"/>
      <c r="D36" s="2"/>
      <c r="F36" s="14"/>
      <c r="G36" s="14"/>
      <c r="H36" s="14"/>
      <c r="I36" s="14"/>
      <c r="J36" s="14"/>
      <c r="K36" s="14"/>
      <c r="L36" s="14"/>
      <c r="N36" s="12"/>
      <c r="O36" s="12"/>
    </row>
    <row r="37" spans="3:15" ht="12.75">
      <c r="C37" s="2"/>
      <c r="D37" s="2"/>
      <c r="F37" s="14"/>
      <c r="G37" s="14"/>
      <c r="H37" s="14"/>
      <c r="I37" s="14"/>
      <c r="J37" s="14"/>
      <c r="K37" s="14"/>
      <c r="L37" s="14"/>
      <c r="N37" s="12"/>
      <c r="O37" s="12"/>
    </row>
    <row r="38" spans="3:15" ht="12.75">
      <c r="C38" s="2"/>
      <c r="D38" s="2"/>
      <c r="F38" s="14"/>
      <c r="G38" s="14"/>
      <c r="H38" s="14"/>
      <c r="I38" s="14"/>
      <c r="J38" s="14"/>
      <c r="K38" s="14"/>
      <c r="L38" s="14"/>
      <c r="N38" s="12"/>
      <c r="O38" s="12"/>
    </row>
    <row r="39" spans="3:15" ht="12.75">
      <c r="C39" s="2"/>
      <c r="D39" s="2"/>
      <c r="F39" s="14"/>
      <c r="G39" s="14"/>
      <c r="H39" s="14"/>
      <c r="I39" s="14"/>
      <c r="J39" s="14"/>
      <c r="K39" s="14"/>
      <c r="L39" s="14"/>
      <c r="N39" s="12"/>
      <c r="O39" s="12"/>
    </row>
    <row r="40" spans="3:15" ht="12.75">
      <c r="C40" s="2"/>
      <c r="D40" s="2"/>
      <c r="F40" s="14"/>
      <c r="G40" s="14"/>
      <c r="H40" s="14"/>
      <c r="I40" s="14"/>
      <c r="J40" s="14"/>
      <c r="K40" s="14"/>
      <c r="L40" s="14"/>
      <c r="N40" s="12"/>
      <c r="O40" s="12"/>
    </row>
    <row r="41" spans="3:15" ht="12.75">
      <c r="C41" s="2"/>
      <c r="D41" s="2"/>
      <c r="F41" s="14"/>
      <c r="G41" s="14"/>
      <c r="H41" s="14"/>
      <c r="I41" s="14"/>
      <c r="J41" s="14"/>
      <c r="K41" s="14"/>
      <c r="L41" s="14"/>
      <c r="N41" s="12"/>
      <c r="O41" s="12"/>
    </row>
    <row r="42" spans="3:15" ht="12.75">
      <c r="C42" s="2"/>
      <c r="D42" s="2"/>
      <c r="F42" s="14"/>
      <c r="G42" s="14"/>
      <c r="H42" s="14"/>
      <c r="I42" s="14"/>
      <c r="J42" s="14"/>
      <c r="K42" s="14"/>
      <c r="L42" s="14"/>
      <c r="N42" s="12"/>
      <c r="O42" s="12"/>
    </row>
    <row r="43" spans="3:15" ht="12.75">
      <c r="C43" s="2"/>
      <c r="D43" s="2"/>
      <c r="F43" s="14"/>
      <c r="G43" s="14"/>
      <c r="H43" s="14"/>
      <c r="I43" s="14"/>
      <c r="J43" s="14"/>
      <c r="K43" s="14"/>
      <c r="L43" s="14"/>
      <c r="N43" s="12"/>
      <c r="O43" s="12"/>
    </row>
    <row r="44" spans="3:15" ht="12.75">
      <c r="C44" s="2"/>
      <c r="D44" s="2"/>
      <c r="F44" s="14"/>
      <c r="G44" s="14"/>
      <c r="H44" s="14"/>
      <c r="I44" s="14"/>
      <c r="J44" s="14"/>
      <c r="K44" s="14"/>
      <c r="L44" s="14"/>
      <c r="N44" s="12"/>
      <c r="O44" s="12"/>
    </row>
    <row r="45" spans="3:15" ht="12.75">
      <c r="C45" s="2"/>
      <c r="D45" s="2"/>
      <c r="F45" s="14"/>
      <c r="G45" s="14"/>
      <c r="H45" s="14"/>
      <c r="I45" s="14"/>
      <c r="J45" s="14"/>
      <c r="K45" s="14"/>
      <c r="L45" s="14"/>
      <c r="N45" s="12"/>
      <c r="O45" s="12"/>
    </row>
    <row r="46" spans="3:15" ht="12.75">
      <c r="C46" s="2"/>
      <c r="D46" s="2"/>
      <c r="F46" s="14"/>
      <c r="G46" s="14"/>
      <c r="H46" s="14"/>
      <c r="I46" s="14"/>
      <c r="J46" s="14"/>
      <c r="K46" s="14"/>
      <c r="L46" s="14"/>
      <c r="N46" s="12"/>
      <c r="O46" s="12"/>
    </row>
    <row r="47" spans="3:15" ht="12.75">
      <c r="C47" s="2"/>
      <c r="D47" s="2"/>
      <c r="F47" s="14"/>
      <c r="G47" s="14"/>
      <c r="H47" s="14"/>
      <c r="I47" s="14"/>
      <c r="J47" s="14"/>
      <c r="K47" s="14"/>
      <c r="L47" s="14"/>
      <c r="N47" s="12"/>
      <c r="O47" s="12"/>
    </row>
    <row r="48" spans="3:15" ht="12.75">
      <c r="C48" s="2"/>
      <c r="D48" s="2"/>
      <c r="F48" s="14"/>
      <c r="G48" s="14"/>
      <c r="H48" s="14"/>
      <c r="I48" s="14"/>
      <c r="J48" s="14"/>
      <c r="K48" s="14"/>
      <c r="L48" s="14"/>
      <c r="N48" s="12"/>
      <c r="O48" s="12"/>
    </row>
    <row r="49" spans="3:15" ht="12.75">
      <c r="C49" s="2"/>
      <c r="D49" s="2"/>
      <c r="F49" s="14"/>
      <c r="G49" s="14"/>
      <c r="H49" s="14"/>
      <c r="I49" s="14"/>
      <c r="J49" s="14"/>
      <c r="K49" s="14"/>
      <c r="L49" s="14"/>
      <c r="N49" s="12"/>
      <c r="O49" s="12"/>
    </row>
    <row r="50" spans="3:12" ht="12.75">
      <c r="C50" s="2"/>
      <c r="D50" s="2"/>
      <c r="F50" s="14"/>
      <c r="G50" s="14"/>
      <c r="H50" s="14"/>
      <c r="I50" s="14"/>
      <c r="J50" s="14"/>
      <c r="K50" s="14"/>
      <c r="L50" s="14"/>
    </row>
    <row r="51" spans="3:12" ht="12.75">
      <c r="C51" s="2"/>
      <c r="D51" s="2"/>
      <c r="F51" s="14"/>
      <c r="G51" s="14"/>
      <c r="H51" s="14"/>
      <c r="I51" s="14"/>
      <c r="J51" s="14"/>
      <c r="K51" s="14"/>
      <c r="L51" s="14"/>
    </row>
    <row r="52" spans="3:12" ht="12.75">
      <c r="C52" s="2"/>
      <c r="D52" s="2"/>
      <c r="F52" s="14"/>
      <c r="G52" s="14"/>
      <c r="H52" s="14"/>
      <c r="I52" s="14"/>
      <c r="J52" s="14"/>
      <c r="K52" s="14"/>
      <c r="L52" s="14"/>
    </row>
    <row r="53" spans="3:12" ht="12.75">
      <c r="C53" s="2"/>
      <c r="D53" s="2"/>
      <c r="F53" s="14"/>
      <c r="G53" s="14"/>
      <c r="H53" s="14"/>
      <c r="I53" s="14"/>
      <c r="J53" s="14"/>
      <c r="K53" s="14"/>
      <c r="L53" s="14"/>
    </row>
    <row r="54" spans="3:12" ht="12.75">
      <c r="C54" s="2"/>
      <c r="D54" s="2"/>
      <c r="F54" s="14"/>
      <c r="G54" s="14"/>
      <c r="H54" s="14"/>
      <c r="I54" s="14"/>
      <c r="J54" s="14"/>
      <c r="K54" s="14"/>
      <c r="L54" s="14"/>
    </row>
    <row r="55" spans="3:12" ht="12.75">
      <c r="C55" s="2"/>
      <c r="D55" s="2"/>
      <c r="F55" s="14"/>
      <c r="G55" s="14"/>
      <c r="H55" s="14"/>
      <c r="I55" s="14"/>
      <c r="J55" s="14"/>
      <c r="K55" s="14"/>
      <c r="L55" s="14"/>
    </row>
    <row r="56" spans="3:12" ht="12.75">
      <c r="C56" s="2"/>
      <c r="D56" s="2"/>
      <c r="F56" s="14"/>
      <c r="G56" s="14"/>
      <c r="H56" s="14"/>
      <c r="I56" s="14"/>
      <c r="J56" s="14"/>
      <c r="K56" s="14"/>
      <c r="L56" s="14"/>
    </row>
    <row r="57" spans="3:12" ht="12.75">
      <c r="C57" s="2"/>
      <c r="D57" s="2"/>
      <c r="F57" s="14"/>
      <c r="G57" s="14"/>
      <c r="H57" s="14"/>
      <c r="I57" s="14"/>
      <c r="J57" s="14"/>
      <c r="K57" s="14"/>
      <c r="L57" s="14"/>
    </row>
    <row r="58" spans="3:12" ht="12.75">
      <c r="C58" s="2"/>
      <c r="D58" s="2"/>
      <c r="F58" s="14"/>
      <c r="G58" s="14"/>
      <c r="H58" s="14"/>
      <c r="I58" s="14"/>
      <c r="J58" s="14"/>
      <c r="K58" s="14"/>
      <c r="L58" s="14"/>
    </row>
    <row r="59" spans="3:12" ht="12.75">
      <c r="C59" s="2"/>
      <c r="D59" s="2"/>
      <c r="F59" s="14"/>
      <c r="G59" s="14"/>
      <c r="H59" s="14"/>
      <c r="I59" s="14"/>
      <c r="J59" s="14"/>
      <c r="K59" s="14"/>
      <c r="L59" s="14"/>
    </row>
    <row r="60" spans="3:12" ht="12.75">
      <c r="C60" s="2"/>
      <c r="D60" s="2"/>
      <c r="F60" s="14"/>
      <c r="G60" s="14"/>
      <c r="H60" s="14"/>
      <c r="I60" s="14"/>
      <c r="J60" s="14"/>
      <c r="K60" s="14"/>
      <c r="L60" s="14"/>
    </row>
    <row r="61" spans="3:12" ht="12.75">
      <c r="C61" s="2"/>
      <c r="D61" s="2"/>
      <c r="F61" s="14"/>
      <c r="G61" s="14"/>
      <c r="H61" s="14"/>
      <c r="I61" s="14"/>
      <c r="J61" s="14"/>
      <c r="K61" s="14"/>
      <c r="L61" s="14"/>
    </row>
    <row r="62" spans="3:12" ht="12.75">
      <c r="C62" s="2"/>
      <c r="D62" s="2"/>
      <c r="F62" s="14"/>
      <c r="G62" s="14"/>
      <c r="H62" s="14"/>
      <c r="I62" s="14"/>
      <c r="J62" s="14"/>
      <c r="K62" s="14"/>
      <c r="L62" s="14"/>
    </row>
    <row r="63" spans="3:12" ht="12.75">
      <c r="C63" s="2"/>
      <c r="D63" s="2"/>
      <c r="F63" s="14"/>
      <c r="G63" s="14"/>
      <c r="H63" s="14"/>
      <c r="I63" s="14"/>
      <c r="J63" s="14"/>
      <c r="K63" s="14"/>
      <c r="L63" s="14"/>
    </row>
    <row r="64" spans="3:12" ht="12.75">
      <c r="C64" s="2"/>
      <c r="D64" s="2"/>
      <c r="F64" s="14"/>
      <c r="G64" s="14"/>
      <c r="H64" s="14"/>
      <c r="I64" s="14"/>
      <c r="J64" s="14"/>
      <c r="K64" s="14"/>
      <c r="L64" s="14"/>
    </row>
    <row r="65" spans="3:12" ht="12.75">
      <c r="C65" s="2"/>
      <c r="D65" s="2"/>
      <c r="F65" s="14"/>
      <c r="G65" s="14"/>
      <c r="H65" s="14"/>
      <c r="I65" s="14"/>
      <c r="J65" s="14"/>
      <c r="K65" s="14"/>
      <c r="L65" s="14"/>
    </row>
    <row r="66" spans="3:12" ht="12.75">
      <c r="C66" s="2"/>
      <c r="D66" s="2"/>
      <c r="F66" s="14"/>
      <c r="G66" s="14"/>
      <c r="H66" s="14"/>
      <c r="I66" s="14"/>
      <c r="J66" s="14"/>
      <c r="K66" s="14"/>
      <c r="L66" s="14"/>
    </row>
    <row r="67" spans="3:12" ht="12.75">
      <c r="C67" s="2"/>
      <c r="D67" s="2"/>
      <c r="F67" s="14"/>
      <c r="G67" s="14"/>
      <c r="H67" s="14"/>
      <c r="I67" s="14"/>
      <c r="J67" s="14"/>
      <c r="K67" s="14"/>
      <c r="L67" s="14"/>
    </row>
    <row r="68" spans="3:12" ht="12.75">
      <c r="C68" s="2"/>
      <c r="D68" s="2"/>
      <c r="F68" s="14"/>
      <c r="G68" s="14"/>
      <c r="H68" s="14"/>
      <c r="I68" s="14"/>
      <c r="J68" s="14"/>
      <c r="K68" s="14"/>
      <c r="L68" s="14"/>
    </row>
    <row r="69" spans="3:12" ht="12.75">
      <c r="C69" s="2"/>
      <c r="D69" s="2"/>
      <c r="F69" s="14"/>
      <c r="G69" s="14"/>
      <c r="H69" s="14"/>
      <c r="I69" s="14"/>
      <c r="J69" s="14"/>
      <c r="K69" s="14"/>
      <c r="L69" s="14"/>
    </row>
    <row r="70" spans="3:12" ht="12.75">
      <c r="C70" s="2"/>
      <c r="D70" s="2"/>
      <c r="F70" s="14"/>
      <c r="G70" s="14"/>
      <c r="H70" s="14"/>
      <c r="I70" s="14"/>
      <c r="J70" s="14"/>
      <c r="K70" s="14"/>
      <c r="L70" s="14"/>
    </row>
    <row r="71" spans="3:12" ht="12.75">
      <c r="C71" s="2"/>
      <c r="D71" s="2"/>
      <c r="F71" s="14"/>
      <c r="G71" s="14"/>
      <c r="H71" s="14"/>
      <c r="I71" s="14"/>
      <c r="J71" s="14"/>
      <c r="K71" s="14"/>
      <c r="L71" s="14"/>
    </row>
    <row r="72" spans="3:12" ht="12.75">
      <c r="C72" s="2"/>
      <c r="D72" s="2"/>
      <c r="F72" s="14"/>
      <c r="G72" s="14"/>
      <c r="H72" s="14"/>
      <c r="I72" s="14"/>
      <c r="J72" s="14"/>
      <c r="K72" s="14"/>
      <c r="L72" s="14"/>
    </row>
    <row r="73" spans="3:12" ht="12.75">
      <c r="C73" s="2"/>
      <c r="D73" s="2"/>
      <c r="F73" s="14"/>
      <c r="G73" s="14"/>
      <c r="H73" s="14"/>
      <c r="I73" s="14"/>
      <c r="J73" s="14"/>
      <c r="K73" s="14"/>
      <c r="L73" s="14"/>
    </row>
    <row r="74" spans="3:12" ht="12.75">
      <c r="C74" s="2"/>
      <c r="D74" s="2"/>
      <c r="F74" s="14"/>
      <c r="G74" s="14"/>
      <c r="H74" s="14"/>
      <c r="I74" s="14"/>
      <c r="J74" s="14"/>
      <c r="K74" s="14"/>
      <c r="L74" s="14"/>
    </row>
    <row r="75" spans="3:12" ht="12.75">
      <c r="C75" s="2"/>
      <c r="D75" s="2"/>
      <c r="F75" s="14"/>
      <c r="G75" s="14"/>
      <c r="H75" s="14"/>
      <c r="I75" s="14"/>
      <c r="J75" s="14"/>
      <c r="K75" s="14"/>
      <c r="L75" s="14"/>
    </row>
    <row r="76" spans="3:12" ht="12.75">
      <c r="C76" s="2"/>
      <c r="D76" s="2"/>
      <c r="F76" s="14"/>
      <c r="G76" s="14"/>
      <c r="H76" s="14"/>
      <c r="I76" s="14"/>
      <c r="J76" s="14"/>
      <c r="K76" s="14"/>
      <c r="L76" s="14"/>
    </row>
    <row r="77" spans="3:12" ht="12.75">
      <c r="C77" s="2"/>
      <c r="D77" s="2"/>
      <c r="F77" s="14"/>
      <c r="G77" s="14"/>
      <c r="H77" s="14"/>
      <c r="I77" s="14"/>
      <c r="J77" s="14"/>
      <c r="K77" s="14"/>
      <c r="L77" s="14"/>
    </row>
    <row r="78" spans="3:12" ht="12.75">
      <c r="C78" s="2"/>
      <c r="D78" s="2"/>
      <c r="F78" s="14"/>
      <c r="G78" s="14"/>
      <c r="H78" s="14"/>
      <c r="I78" s="14"/>
      <c r="J78" s="14"/>
      <c r="K78" s="14"/>
      <c r="L78" s="14"/>
    </row>
    <row r="79" spans="3:12" ht="12.75">
      <c r="C79" s="2"/>
      <c r="D79" s="2"/>
      <c r="F79" s="14"/>
      <c r="G79" s="14"/>
      <c r="H79" s="14"/>
      <c r="I79" s="14"/>
      <c r="J79" s="14"/>
      <c r="K79" s="14"/>
      <c r="L79" s="14"/>
    </row>
    <row r="80" spans="3:12" ht="12.75">
      <c r="C80" s="2"/>
      <c r="D80" s="2"/>
      <c r="F80" s="14"/>
      <c r="G80" s="14"/>
      <c r="H80" s="14"/>
      <c r="I80" s="14"/>
      <c r="J80" s="14"/>
      <c r="K80" s="14"/>
      <c r="L80" s="14"/>
    </row>
  </sheetData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3:O81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57421875" style="1" customWidth="1"/>
    <col min="2" max="2" width="8.421875" style="0" customWidth="1"/>
    <col min="3" max="4" width="23.00390625" style="0" customWidth="1"/>
    <col min="5" max="5" width="27.7109375" style="1" customWidth="1"/>
    <col min="6" max="6" width="11.421875" style="10" customWidth="1"/>
    <col min="7" max="7" width="10.57421875" style="10" customWidth="1"/>
    <col min="8" max="10" width="11.421875" style="10" customWidth="1"/>
    <col min="11" max="11" width="9.57421875" style="10" customWidth="1"/>
    <col min="12" max="12" width="12.57421875" style="10" customWidth="1"/>
    <col min="13" max="13" width="0" style="0" hidden="1" customWidth="1"/>
    <col min="14" max="14" width="11.8515625" style="0" customWidth="1"/>
    <col min="15" max="15" width="13.421875" style="0" customWidth="1"/>
  </cols>
  <sheetData>
    <row r="1" ht="12.75"/>
    <row r="2" ht="12.75"/>
    <row r="3" ht="12.75">
      <c r="A3" s="2" t="s">
        <v>4</v>
      </c>
    </row>
    <row r="4" spans="1:11" ht="12.75">
      <c r="A4" t="s">
        <v>7</v>
      </c>
      <c r="F4" s="1">
        <f>Gesamt!E2</f>
        <v>0</v>
      </c>
      <c r="G4" s="1">
        <f>Gesamt!F2</f>
        <v>1</v>
      </c>
      <c r="H4" s="1">
        <f>Gesamt!G2</f>
        <v>1</v>
      </c>
      <c r="I4" s="1">
        <f>Gesamt!H2</f>
        <v>1</v>
      </c>
      <c r="J4" s="1">
        <f>Gesamt!I2</f>
        <v>1</v>
      </c>
      <c r="K4" s="1">
        <f>Gesamt!J2</f>
        <v>1</v>
      </c>
    </row>
    <row r="5" spans="1:11" ht="12.75">
      <c r="A5"/>
      <c r="E5" s="1" t="s">
        <v>16</v>
      </c>
      <c r="F5" s="24">
        <f aca="true" t="shared" si="0" ref="F5:K5">MIN(F8:F85)</f>
        <v>26.09</v>
      </c>
      <c r="G5" s="24">
        <f t="shared" si="0"/>
        <v>26.19</v>
      </c>
      <c r="H5" s="24">
        <f t="shared" si="0"/>
        <v>26.07</v>
      </c>
      <c r="I5" s="24">
        <f t="shared" si="0"/>
        <v>26.34</v>
      </c>
      <c r="J5" s="24">
        <f t="shared" si="0"/>
        <v>25.98</v>
      </c>
      <c r="K5" s="24">
        <f t="shared" si="0"/>
        <v>0</v>
      </c>
    </row>
    <row r="6" ht="12.75"/>
    <row r="7" spans="1:15" ht="12.75">
      <c r="A7" s="4" t="s">
        <v>5</v>
      </c>
      <c r="B7" s="3" t="s">
        <v>0</v>
      </c>
      <c r="C7" s="3" t="s">
        <v>1</v>
      </c>
      <c r="D7" s="3" t="s">
        <v>8</v>
      </c>
      <c r="E7" s="4" t="s">
        <v>2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6" t="s">
        <v>3</v>
      </c>
      <c r="N7" s="13"/>
      <c r="O7" s="13"/>
    </row>
    <row r="8" spans="1:15" ht="12.75">
      <c r="A8" s="1">
        <f>IF(L8&gt;0,RANK(M8,M:M),0)</f>
        <v>1</v>
      </c>
      <c r="B8" s="10">
        <v>346</v>
      </c>
      <c r="C8" s="2" t="str">
        <f>+VLOOKUP($B8,Gesamt!$A$5:$D$299,2,FALSE)</f>
        <v>Förster</v>
      </c>
      <c r="D8" s="2" t="str">
        <f>+VLOOKUP($B8,Gesamt!$A$5:$D$299,3,FALSE)</f>
        <v>Stefan</v>
      </c>
      <c r="E8" s="1" t="str">
        <f>+VLOOKUP($B8,Gesamt!$A$5:$D$299,4,FALSE)</f>
        <v>Kerpen</v>
      </c>
      <c r="F8" s="14">
        <f>+VLOOKUP($B8,Gesamt!$A$5:$F$299,5,FALSE)</f>
        <v>26.36</v>
      </c>
      <c r="G8" s="14">
        <f>+VLOOKUP($B8,Gesamt!$A$5:$G$299,6,FALSE)</f>
        <v>26.21</v>
      </c>
      <c r="H8" s="14">
        <f>+VLOOKUP($B8,Gesamt!$A$5:$H$299,7,FALSE)</f>
        <v>26.45</v>
      </c>
      <c r="I8" s="14">
        <f>+VLOOKUP($B8,Gesamt!$A$5:$I$299,8,FALSE)</f>
        <v>26.34</v>
      </c>
      <c r="J8" s="14">
        <f>+VLOOKUP($B8,Gesamt!$A$5:$K$299,9,FALSE)</f>
        <v>26.02</v>
      </c>
      <c r="K8" s="14">
        <f>+VLOOKUP($B8,Gesamt!$A$5:$K$299,10,FALSE)</f>
        <v>0</v>
      </c>
      <c r="L8" s="14">
        <f>SUM(F8*$F$4+G8*$G$4+H8*$H$4+I8*$I$4+J8*$J$4+K8*$K$4)</f>
        <v>105.02</v>
      </c>
      <c r="M8">
        <f>IF(L8&gt;0,L8*-1,-1000)</f>
        <v>-105.02</v>
      </c>
      <c r="N8" s="12"/>
      <c r="O8" s="12"/>
    </row>
    <row r="9" spans="1:15" ht="12.75">
      <c r="A9" s="1">
        <f>IF(L9&gt;0,RANK(M9,M:M),0)</f>
        <v>2</v>
      </c>
      <c r="B9" s="10">
        <v>302</v>
      </c>
      <c r="C9" s="2" t="str">
        <f>+VLOOKUP($B9,Gesamt!$A$5:$D$299,2,FALSE)</f>
        <v>Förster</v>
      </c>
      <c r="D9" s="2" t="str">
        <f>+VLOOKUP($B9,Gesamt!$A$5:$D$299,3,FALSE)</f>
        <v>Lars</v>
      </c>
      <c r="E9" s="1" t="str">
        <f>+VLOOKUP($B9,Gesamt!$A$5:$D$299,4,FALSE)</f>
        <v>Simmerath</v>
      </c>
      <c r="F9" s="14">
        <f>+VLOOKUP($B9,Gesamt!$A$5:$F$299,5,FALSE)</f>
        <v>26.27</v>
      </c>
      <c r="G9" s="14">
        <f>+VLOOKUP($B9,Gesamt!$A$5:$G$299,6,FALSE)</f>
        <v>26.39</v>
      </c>
      <c r="H9" s="14">
        <f>+VLOOKUP($B9,Gesamt!$A$5:$H$299,7,FALSE)</f>
        <v>26.17</v>
      </c>
      <c r="I9" s="14">
        <f>+VLOOKUP($B9,Gesamt!$A$5:$I$299,8,FALSE)</f>
        <v>26.42</v>
      </c>
      <c r="J9" s="14">
        <f>+VLOOKUP($B9,Gesamt!$A$5:$K$299,9,FALSE)</f>
        <v>26.21</v>
      </c>
      <c r="K9" s="14">
        <f>+VLOOKUP($B9,Gesamt!$A$5:$K$299,10,FALSE)</f>
        <v>0</v>
      </c>
      <c r="L9" s="14">
        <f aca="true" t="shared" si="1" ref="L9:L72">SUM(F9*$F$4+G9*$G$4+H9*$H$4+I9*$I$4+J9*$J$4+K9*$K$4)</f>
        <v>105.19</v>
      </c>
      <c r="M9">
        <f aca="true" t="shared" si="2" ref="M9:M72">IF(L9&gt;0,L9*-1,-1000)</f>
        <v>-105.19</v>
      </c>
      <c r="N9" s="12"/>
      <c r="O9" s="12"/>
    </row>
    <row r="10" spans="1:15" ht="12.75">
      <c r="A10" s="1">
        <f>IF(L10&gt;0,RANK(M10,M:M),0)</f>
        <v>3</v>
      </c>
      <c r="B10" s="10">
        <v>364</v>
      </c>
      <c r="C10" s="2" t="str">
        <f>+VLOOKUP($B10,Gesamt!$A$5:$D$299,2,FALSE)</f>
        <v>Späker</v>
      </c>
      <c r="D10" s="2" t="str">
        <f>+VLOOKUP($B10,Gesamt!$A$5:$D$299,3,FALSE)</f>
        <v>Steffen</v>
      </c>
      <c r="E10" s="1" t="str">
        <f>+VLOOKUP($B10,Gesamt!$A$5:$D$299,4,FALSE)</f>
        <v>Friedrichsfeld</v>
      </c>
      <c r="F10" s="14">
        <f>+VLOOKUP($B10,Gesamt!$A$5:$F$299,5,FALSE)</f>
        <v>26.41</v>
      </c>
      <c r="G10" s="14">
        <f>+VLOOKUP($B10,Gesamt!$A$5:$G$299,6,FALSE)</f>
        <v>26.23</v>
      </c>
      <c r="H10" s="14">
        <f>+VLOOKUP($B10,Gesamt!$A$5:$H$299,7,FALSE)</f>
        <v>26.34</v>
      </c>
      <c r="I10" s="14">
        <f>+VLOOKUP($B10,Gesamt!$A$5:$I$299,8,FALSE)</f>
        <v>26.48</v>
      </c>
      <c r="J10" s="14">
        <f>+VLOOKUP($B10,Gesamt!$A$5:$K$299,9,FALSE)</f>
        <v>26.2</v>
      </c>
      <c r="K10" s="14">
        <f>+VLOOKUP($B10,Gesamt!$A$5:$K$299,10,FALSE)</f>
        <v>0</v>
      </c>
      <c r="L10" s="14">
        <f t="shared" si="1"/>
        <v>105.25</v>
      </c>
      <c r="M10">
        <f t="shared" si="2"/>
        <v>-105.25</v>
      </c>
      <c r="N10" s="12"/>
      <c r="O10" s="12"/>
    </row>
    <row r="11" spans="1:15" ht="12.75">
      <c r="A11" s="1">
        <f>IF(L11&gt;0,RANK(M11,M:M),0)</f>
        <v>4</v>
      </c>
      <c r="B11" s="10">
        <v>314</v>
      </c>
      <c r="C11" s="2" t="str">
        <f>+VLOOKUP($B11,Gesamt!$A$5:$D$299,2,FALSE)</f>
        <v>Reddieß</v>
      </c>
      <c r="D11" s="2" t="str">
        <f>+VLOOKUP($B11,Gesamt!$A$5:$D$299,3,FALSE)</f>
        <v>Shaune</v>
      </c>
      <c r="E11" s="1" t="str">
        <f>+VLOOKUP($B11,Gesamt!$A$5:$D$299,4,FALSE)</f>
        <v>Rheine</v>
      </c>
      <c r="F11" s="14">
        <f>+VLOOKUP($B11,Gesamt!$A$5:$F$299,5,FALSE)</f>
        <v>26.1</v>
      </c>
      <c r="G11" s="14">
        <f>+VLOOKUP($B11,Gesamt!$A$5:$G$299,6,FALSE)</f>
        <v>26.46</v>
      </c>
      <c r="H11" s="14">
        <f>+VLOOKUP($B11,Gesamt!$A$5:$H$299,7,FALSE)</f>
        <v>26.09</v>
      </c>
      <c r="I11" s="14">
        <f>+VLOOKUP($B11,Gesamt!$A$5:$I$299,8,FALSE)</f>
        <v>26.68</v>
      </c>
      <c r="J11" s="14">
        <f>+VLOOKUP($B11,Gesamt!$A$5:$K$299,9,FALSE)</f>
        <v>26.11</v>
      </c>
      <c r="K11" s="14">
        <f>+VLOOKUP($B11,Gesamt!$A$5:$K$299,10,FALSE)</f>
        <v>0</v>
      </c>
      <c r="L11" s="14">
        <f t="shared" si="1"/>
        <v>105.34</v>
      </c>
      <c r="M11">
        <f t="shared" si="2"/>
        <v>-105.34</v>
      </c>
      <c r="N11" s="12"/>
      <c r="O11" s="12"/>
    </row>
    <row r="12" spans="1:15" ht="12.75">
      <c r="A12" s="1">
        <f>IF(L12&gt;0,RANK(M12,M:M),0)</f>
        <v>5</v>
      </c>
      <c r="B12" s="10">
        <v>309</v>
      </c>
      <c r="C12" s="2" t="str">
        <f>+VLOOKUP($B12,Gesamt!$A$5:$D$299,2,FALSE)</f>
        <v>Lorenz</v>
      </c>
      <c r="D12" s="2" t="str">
        <f>+VLOOKUP($B12,Gesamt!$A$5:$D$299,3,FALSE)</f>
        <v>Lucas</v>
      </c>
      <c r="E12" s="1" t="str">
        <f>+VLOOKUP($B12,Gesamt!$A$5:$D$299,4,FALSE)</f>
        <v>Overath</v>
      </c>
      <c r="F12" s="14">
        <f>+VLOOKUP($B12,Gesamt!$A$5:$F$299,5,FALSE)</f>
        <v>26.37</v>
      </c>
      <c r="G12" s="14">
        <f>+VLOOKUP($B12,Gesamt!$A$5:$G$299,6,FALSE)</f>
        <v>26.44</v>
      </c>
      <c r="H12" s="14">
        <f>+VLOOKUP($B12,Gesamt!$A$5:$H$299,7,FALSE)</f>
        <v>26.23</v>
      </c>
      <c r="I12" s="14">
        <f>+VLOOKUP($B12,Gesamt!$A$5:$I$299,8,FALSE)</f>
        <v>26.58</v>
      </c>
      <c r="J12" s="14">
        <f>+VLOOKUP($B12,Gesamt!$A$5:$K$299,9,FALSE)</f>
        <v>26.28</v>
      </c>
      <c r="K12" s="14">
        <f>+VLOOKUP($B12,Gesamt!$A$5:$K$299,10,FALSE)</f>
        <v>0</v>
      </c>
      <c r="L12" s="14">
        <f t="shared" si="1"/>
        <v>105.53</v>
      </c>
      <c r="M12">
        <f t="shared" si="2"/>
        <v>-105.53</v>
      </c>
      <c r="N12" s="12"/>
      <c r="O12" s="12"/>
    </row>
    <row r="13" spans="1:15" ht="12.75">
      <c r="A13" s="1">
        <f>IF(L13&gt;0,RANK(M13,M:M),0)</f>
        <v>6</v>
      </c>
      <c r="B13" s="10">
        <v>355</v>
      </c>
      <c r="C13" s="2" t="str">
        <f>+VLOOKUP($B13,Gesamt!$A$5:$D$299,2,FALSE)</f>
        <v>Isaac</v>
      </c>
      <c r="D13" s="2" t="str">
        <f>+VLOOKUP($B13,Gesamt!$A$5:$D$299,3,FALSE)</f>
        <v>Marvin</v>
      </c>
      <c r="E13" s="1" t="str">
        <f>+VLOOKUP($B13,Gesamt!$A$5:$D$299,4,FALSE)</f>
        <v>Simmerath</v>
      </c>
      <c r="F13" s="14">
        <f>+VLOOKUP($B13,Gesamt!$A$5:$F$299,5,FALSE)</f>
        <v>26.26</v>
      </c>
      <c r="G13" s="14">
        <f>+VLOOKUP($B13,Gesamt!$A$5:$G$299,6,FALSE)</f>
        <v>26.4</v>
      </c>
      <c r="H13" s="14">
        <f>+VLOOKUP($B13,Gesamt!$A$5:$H$299,7,FALSE)</f>
        <v>26.41</v>
      </c>
      <c r="I13" s="14">
        <f>+VLOOKUP($B13,Gesamt!$A$5:$I$299,8,FALSE)</f>
        <v>26.73</v>
      </c>
      <c r="J13" s="14">
        <f>+VLOOKUP($B13,Gesamt!$A$5:$K$299,9,FALSE)</f>
        <v>26.02</v>
      </c>
      <c r="K13" s="14">
        <f>+VLOOKUP($B13,Gesamt!$A$5:$K$299,10,FALSE)</f>
        <v>0</v>
      </c>
      <c r="L13" s="14">
        <f t="shared" si="1"/>
        <v>105.56</v>
      </c>
      <c r="M13">
        <f t="shared" si="2"/>
        <v>-105.56</v>
      </c>
      <c r="N13" s="12"/>
      <c r="O13" s="12"/>
    </row>
    <row r="14" spans="1:15" ht="12.75">
      <c r="A14" s="1">
        <f>IF(L14&gt;0,RANK(M14,M:M),0)</f>
        <v>7</v>
      </c>
      <c r="B14" s="10">
        <v>301</v>
      </c>
      <c r="C14" s="2" t="str">
        <f>+VLOOKUP($B14,Gesamt!$A$5:$D$299,2,FALSE)</f>
        <v>Jost</v>
      </c>
      <c r="D14" s="2" t="str">
        <f>+VLOOKUP($B14,Gesamt!$A$5:$D$299,3,FALSE)</f>
        <v>Patrick</v>
      </c>
      <c r="E14" s="1" t="str">
        <f>+VLOOKUP($B14,Gesamt!$A$5:$D$299,4,FALSE)</f>
        <v>Kerpen</v>
      </c>
      <c r="F14" s="14">
        <f>+VLOOKUP($B14,Gesamt!$A$5:$F$299,5,FALSE)</f>
        <v>26.09</v>
      </c>
      <c r="G14" s="14">
        <f>+VLOOKUP($B14,Gesamt!$A$5:$G$299,6,FALSE)</f>
        <v>26.81</v>
      </c>
      <c r="H14" s="14">
        <f>+VLOOKUP($B14,Gesamt!$A$5:$H$299,7,FALSE)</f>
        <v>26.07</v>
      </c>
      <c r="I14" s="14">
        <f>+VLOOKUP($B14,Gesamt!$A$5:$I$299,8,FALSE)</f>
        <v>26.59</v>
      </c>
      <c r="J14" s="14">
        <f>+VLOOKUP($B14,Gesamt!$A$5:$K$299,9,FALSE)</f>
        <v>26.14</v>
      </c>
      <c r="K14" s="14">
        <f>+VLOOKUP($B14,Gesamt!$A$5:$K$299,10,FALSE)</f>
        <v>0</v>
      </c>
      <c r="L14" s="14">
        <f t="shared" si="1"/>
        <v>105.61</v>
      </c>
      <c r="M14">
        <f t="shared" si="2"/>
        <v>-105.61</v>
      </c>
      <c r="N14" s="12"/>
      <c r="O14" s="12"/>
    </row>
    <row r="15" spans="1:15" ht="12.75">
      <c r="A15" s="1">
        <f>IF(L15&gt;0,RANK(M15,M:M),0)</f>
        <v>8</v>
      </c>
      <c r="B15" s="10">
        <v>322</v>
      </c>
      <c r="C15" s="2" t="str">
        <f>+VLOOKUP($B15,Gesamt!$A$5:$D$299,2,FALSE)</f>
        <v>Wolters</v>
      </c>
      <c r="D15" s="2" t="str">
        <f>+VLOOKUP($B15,Gesamt!$A$5:$D$299,3,FALSE)</f>
        <v>Marcus</v>
      </c>
      <c r="E15" s="1" t="str">
        <f>+VLOOKUP($B15,Gesamt!$A$5:$D$299,4,FALSE)</f>
        <v>Kerpen</v>
      </c>
      <c r="F15" s="14">
        <f>+VLOOKUP($B15,Gesamt!$A$5:$F$299,5,FALSE)</f>
        <v>26.41</v>
      </c>
      <c r="G15" s="14">
        <f>+VLOOKUP($B15,Gesamt!$A$5:$G$299,6,FALSE)</f>
        <v>26.28</v>
      </c>
      <c r="H15" s="14">
        <f>+VLOOKUP($B15,Gesamt!$A$5:$H$299,7,FALSE)</f>
        <v>26.58</v>
      </c>
      <c r="I15" s="14">
        <f>+VLOOKUP($B15,Gesamt!$A$5:$I$299,8,FALSE)</f>
        <v>26.6</v>
      </c>
      <c r="J15" s="14">
        <f>+VLOOKUP($B15,Gesamt!$A$5:$K$299,9,FALSE)</f>
        <v>26.25</v>
      </c>
      <c r="K15" s="14">
        <f>+VLOOKUP($B15,Gesamt!$A$5:$K$299,10,FALSE)</f>
        <v>0</v>
      </c>
      <c r="L15" s="14">
        <f t="shared" si="1"/>
        <v>105.71</v>
      </c>
      <c r="M15">
        <f t="shared" si="2"/>
        <v>-105.71</v>
      </c>
      <c r="N15" s="12"/>
      <c r="O15" s="12"/>
    </row>
    <row r="16" spans="1:15" ht="12.75">
      <c r="A16" s="1">
        <f>IF(L16&gt;0,RANK(M16,M:M),0)</f>
        <v>9</v>
      </c>
      <c r="B16" s="10">
        <v>347</v>
      </c>
      <c r="C16" s="2" t="str">
        <f>+VLOOKUP($B16,Gesamt!$A$5:$D$299,2,FALSE)</f>
        <v>Hupperts</v>
      </c>
      <c r="D16" s="2" t="str">
        <f>+VLOOKUP($B16,Gesamt!$A$5:$D$299,3,FALSE)</f>
        <v>Sven</v>
      </c>
      <c r="E16" s="1" t="str">
        <f>+VLOOKUP($B16,Gesamt!$A$5:$D$299,4,FALSE)</f>
        <v>Simmerath</v>
      </c>
      <c r="F16" s="14">
        <f>+VLOOKUP($B16,Gesamt!$A$5:$F$299,5,FALSE)</f>
        <v>26.69</v>
      </c>
      <c r="G16" s="14">
        <f>+VLOOKUP($B16,Gesamt!$A$5:$G$299,6,FALSE)</f>
        <v>26.3</v>
      </c>
      <c r="H16" s="14">
        <f>+VLOOKUP($B16,Gesamt!$A$5:$H$299,7,FALSE)</f>
        <v>26.73</v>
      </c>
      <c r="I16" s="14">
        <f>+VLOOKUP($B16,Gesamt!$A$5:$I$299,8,FALSE)</f>
        <v>26.51</v>
      </c>
      <c r="J16" s="14">
        <f>+VLOOKUP($B16,Gesamt!$A$5:$K$299,9,FALSE)</f>
        <v>26.27</v>
      </c>
      <c r="K16" s="14">
        <f>+VLOOKUP($B16,Gesamt!$A$5:$K$299,10,FALSE)</f>
        <v>0</v>
      </c>
      <c r="L16" s="14">
        <f t="shared" si="1"/>
        <v>105.81</v>
      </c>
      <c r="M16">
        <f t="shared" si="2"/>
        <v>-105.81</v>
      </c>
      <c r="N16" s="12"/>
      <c r="O16" s="12"/>
    </row>
    <row r="17" spans="1:15" ht="12.75">
      <c r="A17" s="1">
        <f>IF(L17&gt;0,RANK(M17,M:M),0)</f>
        <v>9</v>
      </c>
      <c r="B17" s="10">
        <v>362</v>
      </c>
      <c r="C17" s="2" t="str">
        <f>+VLOOKUP($B17,Gesamt!$A$5:$D$299,2,FALSE)</f>
        <v>Fregin</v>
      </c>
      <c r="D17" s="2" t="str">
        <f>+VLOOKUP($B17,Gesamt!$A$5:$D$299,3,FALSE)</f>
        <v>Lara</v>
      </c>
      <c r="E17" s="1" t="str">
        <f>+VLOOKUP($B17,Gesamt!$A$5:$D$299,4,FALSE)</f>
        <v>Friedrichsfeld</v>
      </c>
      <c r="F17" s="14">
        <f>+VLOOKUP($B17,Gesamt!$A$5:$F$299,5,FALSE)</f>
        <v>26.5</v>
      </c>
      <c r="G17" s="14">
        <f>+VLOOKUP($B17,Gesamt!$A$5:$G$299,6,FALSE)</f>
        <v>26.21</v>
      </c>
      <c r="H17" s="14">
        <f>+VLOOKUP($B17,Gesamt!$A$5:$H$299,7,FALSE)</f>
        <v>26.72</v>
      </c>
      <c r="I17" s="14">
        <f>+VLOOKUP($B17,Gesamt!$A$5:$I$299,8,FALSE)</f>
        <v>26.42</v>
      </c>
      <c r="J17" s="14">
        <f>+VLOOKUP($B17,Gesamt!$A$5:$K$299,9,FALSE)</f>
        <v>26.46</v>
      </c>
      <c r="K17" s="14">
        <f>+VLOOKUP($B17,Gesamt!$A$5:$K$299,10,FALSE)</f>
        <v>0</v>
      </c>
      <c r="L17" s="14">
        <f t="shared" si="1"/>
        <v>105.81</v>
      </c>
      <c r="M17">
        <f t="shared" si="2"/>
        <v>-105.81</v>
      </c>
      <c r="N17" s="12"/>
      <c r="O17" s="12"/>
    </row>
    <row r="18" spans="1:15" ht="12.75">
      <c r="A18" s="1">
        <f>IF(L18&gt;0,RANK(M18,M:M),0)</f>
        <v>11</v>
      </c>
      <c r="B18" s="10">
        <v>352</v>
      </c>
      <c r="C18" s="2" t="str">
        <f>+VLOOKUP($B18,Gesamt!$A$5:$D$299,2,FALSE)</f>
        <v>Kelch</v>
      </c>
      <c r="D18" s="2" t="str">
        <f>+VLOOKUP($B18,Gesamt!$A$5:$D$299,3,FALSE)</f>
        <v>Maria</v>
      </c>
      <c r="E18" s="1" t="str">
        <f>+VLOOKUP($B18,Gesamt!$A$5:$D$299,4,FALSE)</f>
        <v>Bergkamen</v>
      </c>
      <c r="F18" s="14">
        <f>+VLOOKUP($B18,Gesamt!$A$5:$F$299,5,FALSE)</f>
        <v>26.56</v>
      </c>
      <c r="G18" s="14">
        <f>+VLOOKUP($B18,Gesamt!$A$5:$G$299,6,FALSE)</f>
        <v>26.41</v>
      </c>
      <c r="H18" s="14">
        <f>+VLOOKUP($B18,Gesamt!$A$5:$H$299,7,FALSE)</f>
        <v>26.8</v>
      </c>
      <c r="I18" s="14">
        <f>+VLOOKUP($B18,Gesamt!$A$5:$I$299,8,FALSE)</f>
        <v>26.58</v>
      </c>
      <c r="J18" s="14">
        <f>+VLOOKUP($B18,Gesamt!$A$5:$K$299,9,FALSE)</f>
        <v>26.07</v>
      </c>
      <c r="K18" s="14">
        <f>+VLOOKUP($B18,Gesamt!$A$5:$K$299,10,FALSE)</f>
        <v>0</v>
      </c>
      <c r="L18" s="14">
        <f t="shared" si="1"/>
        <v>105.86</v>
      </c>
      <c r="M18">
        <f t="shared" si="2"/>
        <v>-105.86</v>
      </c>
      <c r="N18" s="12"/>
      <c r="O18" s="12"/>
    </row>
    <row r="19" spans="1:15" ht="12.75">
      <c r="A19" s="1">
        <f>IF(L19&gt;0,RANK(M19,M:M),0)</f>
        <v>12</v>
      </c>
      <c r="B19" s="10">
        <v>327</v>
      </c>
      <c r="C19" s="2" t="str">
        <f>+VLOOKUP($B19,Gesamt!$A$5:$D$299,2,FALSE)</f>
        <v>Deck</v>
      </c>
      <c r="D19" s="2" t="str">
        <f>+VLOOKUP($B19,Gesamt!$A$5:$D$299,3,FALSE)</f>
        <v>Manuel</v>
      </c>
      <c r="E19" s="1" t="str">
        <f>+VLOOKUP($B19,Gesamt!$A$5:$D$299,4,FALSE)</f>
        <v>Simmerath</v>
      </c>
      <c r="F19" s="14">
        <f>+VLOOKUP($B19,Gesamt!$A$5:$F$299,5,FALSE)</f>
        <v>27.4</v>
      </c>
      <c r="G19" s="14">
        <f>+VLOOKUP($B19,Gesamt!$A$5:$G$299,6,FALSE)</f>
        <v>26.39</v>
      </c>
      <c r="H19" s="14">
        <f>+VLOOKUP($B19,Gesamt!$A$5:$H$299,7,FALSE)</f>
        <v>26.48</v>
      </c>
      <c r="I19" s="14">
        <f>+VLOOKUP($B19,Gesamt!$A$5:$I$299,8,FALSE)</f>
        <v>26.61</v>
      </c>
      <c r="J19" s="14">
        <f>+VLOOKUP($B19,Gesamt!$A$5:$K$299,9,FALSE)</f>
        <v>26.41</v>
      </c>
      <c r="K19" s="14">
        <f>+VLOOKUP($B19,Gesamt!$A$5:$K$299,10,FALSE)</f>
        <v>0</v>
      </c>
      <c r="L19" s="14">
        <f t="shared" si="1"/>
        <v>105.89</v>
      </c>
      <c r="M19">
        <f t="shared" si="2"/>
        <v>-105.89</v>
      </c>
      <c r="N19" s="12"/>
      <c r="O19" s="12"/>
    </row>
    <row r="20" spans="1:15" ht="12.75">
      <c r="A20" s="1">
        <f>IF(L20&gt;0,RANK(M20,M:M),0)</f>
        <v>13</v>
      </c>
      <c r="B20" s="10">
        <v>317</v>
      </c>
      <c r="C20" s="2" t="str">
        <f>+VLOOKUP($B20,Gesamt!$A$5:$D$299,2,FALSE)</f>
        <v>Meyer</v>
      </c>
      <c r="D20" s="2" t="str">
        <f>+VLOOKUP($B20,Gesamt!$A$5:$D$299,3,FALSE)</f>
        <v>Patrick</v>
      </c>
      <c r="E20" s="1" t="str">
        <f>+VLOOKUP($B20,Gesamt!$A$5:$D$299,4,FALSE)</f>
        <v>Simmerath</v>
      </c>
      <c r="F20" s="14">
        <f>+VLOOKUP($B20,Gesamt!$A$5:$F$299,5,FALSE)</f>
        <v>26.33</v>
      </c>
      <c r="G20" s="14">
        <f>+VLOOKUP($B20,Gesamt!$A$5:$G$299,6,FALSE)</f>
        <v>26.72</v>
      </c>
      <c r="H20" s="14">
        <f>+VLOOKUP($B20,Gesamt!$A$5:$H$299,7,FALSE)</f>
        <v>26.19</v>
      </c>
      <c r="I20" s="14">
        <f>+VLOOKUP($B20,Gesamt!$A$5:$I$299,8,FALSE)</f>
        <v>26.83</v>
      </c>
      <c r="J20" s="14">
        <f>+VLOOKUP($B20,Gesamt!$A$5:$K$299,9,FALSE)</f>
        <v>26.18</v>
      </c>
      <c r="K20" s="14">
        <f>+VLOOKUP($B20,Gesamt!$A$5:$K$299,10,FALSE)</f>
        <v>0</v>
      </c>
      <c r="L20" s="14">
        <f t="shared" si="1"/>
        <v>105.92</v>
      </c>
      <c r="M20">
        <f t="shared" si="2"/>
        <v>-105.92</v>
      </c>
      <c r="N20" s="12"/>
      <c r="O20" s="12"/>
    </row>
    <row r="21" spans="1:15" ht="12.75">
      <c r="A21" s="1">
        <f>IF(L21&gt;0,RANK(M21,M:M),0)</f>
        <v>13</v>
      </c>
      <c r="B21" s="10">
        <v>337</v>
      </c>
      <c r="C21" s="2" t="str">
        <f>+VLOOKUP($B21,Gesamt!$A$5:$D$299,2,FALSE)</f>
        <v>Deck</v>
      </c>
      <c r="D21" s="2" t="str">
        <f>+VLOOKUP($B21,Gesamt!$A$5:$D$299,3,FALSE)</f>
        <v>Sebastian</v>
      </c>
      <c r="E21" s="1" t="str">
        <f>+VLOOKUP($B21,Gesamt!$A$5:$D$299,4,FALSE)</f>
        <v>Simmerath</v>
      </c>
      <c r="F21" s="14">
        <f>+VLOOKUP($B21,Gesamt!$A$5:$F$299,5,FALSE)</f>
        <v>26.17</v>
      </c>
      <c r="G21" s="14">
        <f>+VLOOKUP($B21,Gesamt!$A$5:$G$299,6,FALSE)</f>
        <v>26.44</v>
      </c>
      <c r="H21" s="14">
        <f>+VLOOKUP($B21,Gesamt!$A$5:$H$299,7,FALSE)</f>
        <v>26.66</v>
      </c>
      <c r="I21" s="14">
        <f>+VLOOKUP($B21,Gesamt!$A$5:$I$299,8,FALSE)</f>
        <v>26.51</v>
      </c>
      <c r="J21" s="14">
        <f>+VLOOKUP($B21,Gesamt!$A$5:$K$299,9,FALSE)</f>
        <v>26.31</v>
      </c>
      <c r="K21" s="14">
        <f>+VLOOKUP($B21,Gesamt!$A$5:$K$299,10,FALSE)</f>
        <v>0</v>
      </c>
      <c r="L21" s="14">
        <f t="shared" si="1"/>
        <v>105.92</v>
      </c>
      <c r="M21">
        <f t="shared" si="2"/>
        <v>-105.92</v>
      </c>
      <c r="N21" s="12"/>
      <c r="O21" s="12"/>
    </row>
    <row r="22" spans="1:15" ht="12.75">
      <c r="A22" s="1">
        <f>IF(L22&gt;0,RANK(M22,M:M),0)</f>
        <v>15</v>
      </c>
      <c r="B22" s="10">
        <v>333</v>
      </c>
      <c r="C22" s="2" t="str">
        <f>+VLOOKUP($B22,Gesamt!$A$5:$D$299,2,FALSE)</f>
        <v>Wunderlich</v>
      </c>
      <c r="D22" s="2" t="str">
        <f>+VLOOKUP($B22,Gesamt!$A$5:$D$299,3,FALSE)</f>
        <v>Lena   </v>
      </c>
      <c r="E22" s="1" t="str">
        <f>+VLOOKUP($B22,Gesamt!$A$5:$D$299,4,FALSE)</f>
        <v>Ruppichteroth</v>
      </c>
      <c r="F22" s="14">
        <f>+VLOOKUP($B22,Gesamt!$A$5:$F$299,5,FALSE)</f>
        <v>26.24</v>
      </c>
      <c r="G22" s="14">
        <f>+VLOOKUP($B22,Gesamt!$A$5:$G$299,6,FALSE)</f>
        <v>26.63</v>
      </c>
      <c r="H22" s="14">
        <f>+VLOOKUP($B22,Gesamt!$A$5:$H$299,7,FALSE)</f>
        <v>26.43</v>
      </c>
      <c r="I22" s="14">
        <f>+VLOOKUP($B22,Gesamt!$A$5:$I$299,8,FALSE)</f>
        <v>26.95</v>
      </c>
      <c r="J22" s="14">
        <f>+VLOOKUP($B22,Gesamt!$A$5:$K$299,9,FALSE)</f>
        <v>25.98</v>
      </c>
      <c r="K22" s="14">
        <f>+VLOOKUP($B22,Gesamt!$A$5:$K$299,10,FALSE)</f>
        <v>0</v>
      </c>
      <c r="L22" s="14">
        <f t="shared" si="1"/>
        <v>105.99</v>
      </c>
      <c r="M22">
        <f t="shared" si="2"/>
        <v>-105.99</v>
      </c>
      <c r="N22" s="12"/>
      <c r="O22" s="12"/>
    </row>
    <row r="23" spans="1:15" ht="12.75">
      <c r="A23" s="1">
        <f>IF(L23&gt;0,RANK(M23,M:M),0)</f>
        <v>16</v>
      </c>
      <c r="B23" s="10">
        <v>343</v>
      </c>
      <c r="C23" s="2" t="str">
        <f>+VLOOKUP($B23,Gesamt!$A$5:$D$299,2,FALSE)</f>
        <v>Lüttke</v>
      </c>
      <c r="D23" s="2" t="str">
        <f>+VLOOKUP($B23,Gesamt!$A$5:$D$299,3,FALSE)</f>
        <v>Mara</v>
      </c>
      <c r="E23" s="1" t="str">
        <f>+VLOOKUP($B23,Gesamt!$A$5:$D$299,4,FALSE)</f>
        <v>Friedrichsfeld</v>
      </c>
      <c r="F23" s="14">
        <f>+VLOOKUP($B23,Gesamt!$A$5:$F$299,5,FALSE)</f>
        <v>26.71</v>
      </c>
      <c r="G23" s="14">
        <f>+VLOOKUP($B23,Gesamt!$A$5:$G$299,6,FALSE)</f>
        <v>26.19</v>
      </c>
      <c r="H23" s="14">
        <f>+VLOOKUP($B23,Gesamt!$A$5:$H$299,7,FALSE)</f>
        <v>26.99</v>
      </c>
      <c r="I23" s="14">
        <f>+VLOOKUP($B23,Gesamt!$A$5:$I$299,8,FALSE)</f>
        <v>26.62</v>
      </c>
      <c r="J23" s="14">
        <f>+VLOOKUP($B23,Gesamt!$A$5:$K$299,9,FALSE)</f>
        <v>26.2</v>
      </c>
      <c r="K23" s="14">
        <f>+VLOOKUP($B23,Gesamt!$A$5:$K$299,10,FALSE)</f>
        <v>0</v>
      </c>
      <c r="L23" s="14">
        <f t="shared" si="1"/>
        <v>106</v>
      </c>
      <c r="M23">
        <f t="shared" si="2"/>
        <v>-106</v>
      </c>
      <c r="N23" s="12"/>
      <c r="O23" s="12"/>
    </row>
    <row r="24" spans="1:15" ht="12.75">
      <c r="A24" s="1">
        <f>IF(L24&gt;0,RANK(M24,M:M),0)</f>
        <v>17</v>
      </c>
      <c r="B24" s="10">
        <v>350</v>
      </c>
      <c r="C24" s="2" t="str">
        <f>+VLOOKUP($B24,Gesamt!$A$5:$D$299,2,FALSE)</f>
        <v>Cetinkaja</v>
      </c>
      <c r="D24" s="2" t="str">
        <f>+VLOOKUP($B24,Gesamt!$A$5:$D$299,3,FALSE)</f>
        <v>Deniz</v>
      </c>
      <c r="E24" s="1" t="str">
        <f>+VLOOKUP($B24,Gesamt!$A$5:$D$299,4,FALSE)</f>
        <v>Friedrichsfeld</v>
      </c>
      <c r="F24" s="14">
        <f>+VLOOKUP($B24,Gesamt!$A$5:$F$299,5,FALSE)</f>
        <v>26.66</v>
      </c>
      <c r="G24" s="14">
        <f>+VLOOKUP($B24,Gesamt!$A$5:$G$299,6,FALSE)</f>
        <v>26.33</v>
      </c>
      <c r="H24" s="14">
        <f>+VLOOKUP($B24,Gesamt!$A$5:$H$299,7,FALSE)</f>
        <v>26.83</v>
      </c>
      <c r="I24" s="14">
        <f>+VLOOKUP($B24,Gesamt!$A$5:$I$299,8,FALSE)</f>
        <v>26.72</v>
      </c>
      <c r="J24" s="14">
        <f>+VLOOKUP($B24,Gesamt!$A$5:$K$299,9,FALSE)</f>
        <v>26.15</v>
      </c>
      <c r="K24" s="14">
        <f>+VLOOKUP($B24,Gesamt!$A$5:$K$299,10,FALSE)</f>
        <v>0</v>
      </c>
      <c r="L24" s="14">
        <f t="shared" si="1"/>
        <v>106.03</v>
      </c>
      <c r="M24">
        <f t="shared" si="2"/>
        <v>-106.03</v>
      </c>
      <c r="N24" s="12"/>
      <c r="O24" s="12"/>
    </row>
    <row r="25" spans="1:15" ht="12.75">
      <c r="A25" s="1">
        <f>IF(L25&gt;0,RANK(M25,M:M),0)</f>
        <v>18</v>
      </c>
      <c r="B25" s="10">
        <v>312</v>
      </c>
      <c r="C25" s="2" t="str">
        <f>+VLOOKUP($B25,Gesamt!$A$5:$D$299,2,FALSE)</f>
        <v>Schimanski</v>
      </c>
      <c r="D25" s="2" t="str">
        <f>+VLOOKUP($B25,Gesamt!$A$5:$D$299,3,FALSE)</f>
        <v>Kim</v>
      </c>
      <c r="E25" s="1" t="str">
        <f>+VLOOKUP($B25,Gesamt!$A$5:$D$299,4,FALSE)</f>
        <v>Bergkamen</v>
      </c>
      <c r="F25" s="14">
        <f>+VLOOKUP($B25,Gesamt!$A$5:$F$299,5,FALSE)</f>
        <v>26.59</v>
      </c>
      <c r="G25" s="14">
        <f>+VLOOKUP($B25,Gesamt!$A$5:$G$299,6,FALSE)</f>
        <v>26.53</v>
      </c>
      <c r="H25" s="14">
        <f>+VLOOKUP($B25,Gesamt!$A$5:$H$299,7,FALSE)</f>
        <v>26.6</v>
      </c>
      <c r="I25" s="14">
        <f>+VLOOKUP($B25,Gesamt!$A$5:$I$299,8,FALSE)</f>
        <v>26.52</v>
      </c>
      <c r="J25" s="14">
        <f>+VLOOKUP($B25,Gesamt!$A$5:$K$299,9,FALSE)</f>
        <v>26.45</v>
      </c>
      <c r="K25" s="14">
        <f>+VLOOKUP($B25,Gesamt!$A$5:$K$299,10,FALSE)</f>
        <v>0</v>
      </c>
      <c r="L25" s="14">
        <f t="shared" si="1"/>
        <v>106.1</v>
      </c>
      <c r="M25">
        <f t="shared" si="2"/>
        <v>-106.1</v>
      </c>
      <c r="N25" s="12"/>
      <c r="O25" s="12"/>
    </row>
    <row r="26" spans="1:15" ht="12.75">
      <c r="A26" s="1">
        <f>IF(L26&gt;0,RANK(M26,M:M),0)</f>
        <v>19</v>
      </c>
      <c r="B26" s="10">
        <v>354</v>
      </c>
      <c r="C26" s="2" t="str">
        <f>+VLOOKUP($B26,Gesamt!$A$5:$D$299,2,FALSE)</f>
        <v>Hegner</v>
      </c>
      <c r="D26" s="2" t="str">
        <f>+VLOOKUP($B26,Gesamt!$A$5:$D$299,3,FALSE)</f>
        <v>Mark</v>
      </c>
      <c r="E26" s="1" t="str">
        <f>+VLOOKUP($B26,Gesamt!$A$5:$D$299,4,FALSE)</f>
        <v>Friedrichsfeld</v>
      </c>
      <c r="F26" s="14">
        <f>+VLOOKUP($B26,Gesamt!$A$5:$F$299,5,FALSE)</f>
        <v>26.45</v>
      </c>
      <c r="G26" s="14">
        <f>+VLOOKUP($B26,Gesamt!$A$5:$G$299,6,FALSE)</f>
        <v>26.46</v>
      </c>
      <c r="H26" s="14">
        <f>+VLOOKUP($B26,Gesamt!$A$5:$H$299,7,FALSE)</f>
        <v>26.84</v>
      </c>
      <c r="I26" s="14">
        <f>+VLOOKUP($B26,Gesamt!$A$5:$I$299,8,FALSE)</f>
        <v>26.81</v>
      </c>
      <c r="J26" s="14">
        <f>+VLOOKUP($B26,Gesamt!$A$5:$K$299,9,FALSE)</f>
        <v>26.06</v>
      </c>
      <c r="K26" s="14">
        <f>+VLOOKUP($B26,Gesamt!$A$5:$K$299,10,FALSE)</f>
        <v>0</v>
      </c>
      <c r="L26" s="14">
        <f t="shared" si="1"/>
        <v>106.17</v>
      </c>
      <c r="M26">
        <f t="shared" si="2"/>
        <v>-106.17</v>
      </c>
      <c r="N26" s="12"/>
      <c r="O26" s="12"/>
    </row>
    <row r="27" spans="1:15" ht="12.75">
      <c r="A27" s="1">
        <f>IF(L27&gt;0,RANK(M27,M:M),0)</f>
        <v>20</v>
      </c>
      <c r="B27" s="10">
        <v>303</v>
      </c>
      <c r="C27" s="2" t="str">
        <f>+VLOOKUP($B27,Gesamt!$A$5:$D$299,2,FALSE)</f>
        <v>Jost</v>
      </c>
      <c r="D27" s="2" t="str">
        <f>+VLOOKUP($B27,Gesamt!$A$5:$D$299,3,FALSE)</f>
        <v>Marcel</v>
      </c>
      <c r="E27" s="1" t="str">
        <f>+VLOOKUP($B27,Gesamt!$A$5:$D$299,4,FALSE)</f>
        <v>Kerpen</v>
      </c>
      <c r="F27" s="14">
        <f>+VLOOKUP($B27,Gesamt!$A$5:$F$299,5,FALSE)</f>
        <v>26.26</v>
      </c>
      <c r="G27" s="14">
        <f>+VLOOKUP($B27,Gesamt!$A$5:$G$299,6,FALSE)</f>
        <v>26.74</v>
      </c>
      <c r="H27" s="14">
        <f>+VLOOKUP($B27,Gesamt!$A$5:$H$299,7,FALSE)</f>
        <v>26.31</v>
      </c>
      <c r="I27" s="14">
        <f>+VLOOKUP($B27,Gesamt!$A$5:$I$299,8,FALSE)</f>
        <v>26.83</v>
      </c>
      <c r="J27" s="14">
        <f>+VLOOKUP($B27,Gesamt!$A$5:$K$299,9,FALSE)</f>
        <v>26.31</v>
      </c>
      <c r="K27" s="14">
        <f>+VLOOKUP($B27,Gesamt!$A$5:$K$299,10,FALSE)</f>
        <v>0</v>
      </c>
      <c r="L27" s="14">
        <f t="shared" si="1"/>
        <v>106.19</v>
      </c>
      <c r="M27">
        <f t="shared" si="2"/>
        <v>-106.19</v>
      </c>
      <c r="N27" s="12"/>
      <c r="O27" s="12"/>
    </row>
    <row r="28" spans="1:15" ht="12.75">
      <c r="A28" s="1">
        <f>IF(L28&gt;0,RANK(M28,M:M),0)</f>
        <v>21</v>
      </c>
      <c r="B28" s="10">
        <v>369</v>
      </c>
      <c r="C28" s="2" t="str">
        <f>+VLOOKUP($B28,Gesamt!$A$5:$D$299,2,FALSE)</f>
        <v>Neubarth</v>
      </c>
      <c r="D28" s="2" t="str">
        <f>+VLOOKUP($B28,Gesamt!$A$5:$D$299,3,FALSE)</f>
        <v>Daniel</v>
      </c>
      <c r="E28" s="1" t="str">
        <f>+VLOOKUP($B28,Gesamt!$A$5:$D$299,4,FALSE)</f>
        <v>Friedrichsfeld</v>
      </c>
      <c r="F28" s="14">
        <f>+VLOOKUP($B28,Gesamt!$A$5:$F$299,5,FALSE)</f>
        <v>26.84</v>
      </c>
      <c r="G28" s="14">
        <f>+VLOOKUP($B28,Gesamt!$A$5:$G$299,6,FALSE)</f>
        <v>26.39</v>
      </c>
      <c r="H28" s="14">
        <f>+VLOOKUP($B28,Gesamt!$A$5:$H$299,7,FALSE)</f>
        <v>26.63</v>
      </c>
      <c r="I28" s="14">
        <f>+VLOOKUP($B28,Gesamt!$A$5:$I$299,8,FALSE)</f>
        <v>26.73</v>
      </c>
      <c r="J28" s="14">
        <f>+VLOOKUP($B28,Gesamt!$A$5:$K$299,9,FALSE)</f>
        <v>26.47</v>
      </c>
      <c r="K28" s="14">
        <f>+VLOOKUP($B28,Gesamt!$A$5:$K$299,10,FALSE)</f>
        <v>0</v>
      </c>
      <c r="L28" s="14">
        <f t="shared" si="1"/>
        <v>106.22</v>
      </c>
      <c r="M28">
        <f t="shared" si="2"/>
        <v>-106.22</v>
      </c>
      <c r="N28" s="12"/>
      <c r="O28" s="12"/>
    </row>
    <row r="29" spans="1:15" ht="12.75">
      <c r="A29" s="1">
        <f>IF(L29&gt;0,RANK(M29,M:M),0)</f>
        <v>21</v>
      </c>
      <c r="B29" s="10">
        <v>374</v>
      </c>
      <c r="C29" s="2" t="str">
        <f>+VLOOKUP($B29,Gesamt!$A$5:$D$299,2,FALSE)</f>
        <v>Stagge</v>
      </c>
      <c r="D29" s="2" t="str">
        <f>+VLOOKUP($B29,Gesamt!$A$5:$D$299,3,FALSE)</f>
        <v>Matthias</v>
      </c>
      <c r="E29" s="1" t="str">
        <f>+VLOOKUP($B29,Gesamt!$A$5:$D$299,4,FALSE)</f>
        <v>Schledehausen</v>
      </c>
      <c r="F29" s="14">
        <f>+VLOOKUP($B29,Gesamt!$A$5:$F$299,5,FALSE)</f>
        <v>26.59</v>
      </c>
      <c r="G29" s="14">
        <f>+VLOOKUP($B29,Gesamt!$A$5:$G$299,6,FALSE)</f>
        <v>26.46</v>
      </c>
      <c r="H29" s="14">
        <f>+VLOOKUP($B29,Gesamt!$A$5:$H$299,7,FALSE)</f>
        <v>26.6</v>
      </c>
      <c r="I29" s="14">
        <f>+VLOOKUP($B29,Gesamt!$A$5:$I$299,8,FALSE)</f>
        <v>26.82</v>
      </c>
      <c r="J29" s="14">
        <f>+VLOOKUP($B29,Gesamt!$A$5:$K$299,9,FALSE)</f>
        <v>26.34</v>
      </c>
      <c r="K29" s="14">
        <f>+VLOOKUP($B29,Gesamt!$A$5:$K$299,10,FALSE)</f>
        <v>0</v>
      </c>
      <c r="L29" s="14">
        <f t="shared" si="1"/>
        <v>106.22</v>
      </c>
      <c r="M29">
        <f t="shared" si="2"/>
        <v>-106.22</v>
      </c>
      <c r="N29" s="12"/>
      <c r="O29" s="12"/>
    </row>
    <row r="30" spans="1:15" ht="12.75">
      <c r="A30" s="1">
        <f>IF(L30&gt;0,RANK(M30,M:M),0)</f>
        <v>23</v>
      </c>
      <c r="B30" s="10">
        <v>340</v>
      </c>
      <c r="C30" s="2" t="str">
        <f>+VLOOKUP($B30,Gesamt!$A$5:$D$299,2,FALSE)</f>
        <v>Hollunder</v>
      </c>
      <c r="D30" s="2" t="str">
        <f>+VLOOKUP($B30,Gesamt!$A$5:$D$299,3,FALSE)</f>
        <v>Katharina</v>
      </c>
      <c r="E30" s="1" t="str">
        <f>+VLOOKUP($B30,Gesamt!$A$5:$D$299,4,FALSE)</f>
        <v>Friedrichsfeld</v>
      </c>
      <c r="F30" s="14">
        <f>+VLOOKUP($B30,Gesamt!$A$5:$F$299,5,FALSE)</f>
        <v>26.72</v>
      </c>
      <c r="G30" s="14">
        <f>+VLOOKUP($B30,Gesamt!$A$5:$G$299,6,FALSE)</f>
        <v>26.44</v>
      </c>
      <c r="H30" s="14">
        <f>+VLOOKUP($B30,Gesamt!$A$5:$H$299,7,FALSE)</f>
        <v>26.69</v>
      </c>
      <c r="I30" s="14">
        <f>+VLOOKUP($B30,Gesamt!$A$5:$I$299,8,FALSE)</f>
        <v>26.83</v>
      </c>
      <c r="J30" s="14">
        <f>+VLOOKUP($B30,Gesamt!$A$5:$K$299,9,FALSE)</f>
        <v>26.41</v>
      </c>
      <c r="K30" s="14">
        <f>+VLOOKUP($B30,Gesamt!$A$5:$K$299,10,FALSE)</f>
        <v>0</v>
      </c>
      <c r="L30" s="14">
        <f t="shared" si="1"/>
        <v>106.37</v>
      </c>
      <c r="M30">
        <f t="shared" si="2"/>
        <v>-106.37</v>
      </c>
      <c r="N30" s="12"/>
      <c r="O30" s="12"/>
    </row>
    <row r="31" spans="1:15" ht="12.75">
      <c r="A31" s="1">
        <f>IF(L31&gt;0,RANK(M31,M:M),0)</f>
        <v>24</v>
      </c>
      <c r="B31" s="10">
        <v>320</v>
      </c>
      <c r="C31" s="2" t="str">
        <f>+VLOOKUP($B31,Gesamt!$A$5:$D$299,2,FALSE)</f>
        <v>Gorgus</v>
      </c>
      <c r="D31" s="2" t="str">
        <f>+VLOOKUP($B31,Gesamt!$A$5:$D$299,3,FALSE)</f>
        <v>Florian</v>
      </c>
      <c r="E31" s="1" t="str">
        <f>+VLOOKUP($B31,Gesamt!$A$5:$D$299,4,FALSE)</f>
        <v>Kerpen</v>
      </c>
      <c r="F31" s="14">
        <f>+VLOOKUP($B31,Gesamt!$A$5:$F$299,5,FALSE)</f>
        <v>26.32</v>
      </c>
      <c r="G31" s="14">
        <f>+VLOOKUP($B31,Gesamt!$A$5:$G$299,6,FALSE)</f>
        <v>26.78</v>
      </c>
      <c r="H31" s="14">
        <f>+VLOOKUP($B31,Gesamt!$A$5:$H$299,7,FALSE)</f>
        <v>26.55</v>
      </c>
      <c r="I31" s="14">
        <f>+VLOOKUP($B31,Gesamt!$A$5:$I$299,8,FALSE)</f>
        <v>26.96</v>
      </c>
      <c r="J31" s="14">
        <f>+VLOOKUP($B31,Gesamt!$A$5:$K$299,9,FALSE)</f>
        <v>26.19</v>
      </c>
      <c r="K31" s="14">
        <f>+VLOOKUP($B31,Gesamt!$A$5:$K$299,10,FALSE)</f>
        <v>0</v>
      </c>
      <c r="L31" s="14">
        <f t="shared" si="1"/>
        <v>106.48</v>
      </c>
      <c r="M31">
        <f t="shared" si="2"/>
        <v>-106.48</v>
      </c>
      <c r="N31" s="12"/>
      <c r="O31" s="12"/>
    </row>
    <row r="32" spans="1:15" ht="12.75">
      <c r="A32" s="1">
        <f>IF(L32&gt;0,RANK(M32,M:M),0)</f>
        <v>25</v>
      </c>
      <c r="B32" s="10">
        <v>319</v>
      </c>
      <c r="C32" s="2" t="str">
        <f>+VLOOKUP($B32,Gesamt!$A$5:$D$299,2,FALSE)</f>
        <v>Lorenz</v>
      </c>
      <c r="D32" s="2" t="str">
        <f>+VLOOKUP($B32,Gesamt!$A$5:$D$299,3,FALSE)</f>
        <v>Linda</v>
      </c>
      <c r="E32" s="1" t="str">
        <f>+VLOOKUP($B32,Gesamt!$A$5:$D$299,4,FALSE)</f>
        <v>Overath</v>
      </c>
      <c r="F32" s="14">
        <f>+VLOOKUP($B32,Gesamt!$A$5:$F$299,5,FALSE)</f>
        <v>26.52</v>
      </c>
      <c r="G32" s="14">
        <f>+VLOOKUP($B32,Gesamt!$A$5:$G$299,6,FALSE)</f>
        <v>26.54</v>
      </c>
      <c r="H32" s="14">
        <f>+VLOOKUP($B32,Gesamt!$A$5:$H$299,7,FALSE)</f>
        <v>26.67</v>
      </c>
      <c r="I32" s="14">
        <f>+VLOOKUP($B32,Gesamt!$A$5:$I$299,8,FALSE)</f>
        <v>26.83</v>
      </c>
      <c r="J32" s="14">
        <f>+VLOOKUP($B32,Gesamt!$A$5:$K$299,9,FALSE)</f>
        <v>26.45</v>
      </c>
      <c r="K32" s="14">
        <f>+VLOOKUP($B32,Gesamt!$A$5:$K$299,10,FALSE)</f>
        <v>0</v>
      </c>
      <c r="L32" s="14">
        <f t="shared" si="1"/>
        <v>106.49</v>
      </c>
      <c r="M32">
        <f t="shared" si="2"/>
        <v>-106.49</v>
      </c>
      <c r="N32" s="12"/>
      <c r="O32" s="12"/>
    </row>
    <row r="33" spans="1:15" ht="12.75">
      <c r="A33" s="1">
        <f>IF(L33&gt;0,RANK(M33,M:M),0)</f>
        <v>26</v>
      </c>
      <c r="B33" s="10">
        <v>310</v>
      </c>
      <c r="C33" s="2" t="str">
        <f>+VLOOKUP($B33,Gesamt!$A$5:$D$299,2,FALSE)</f>
        <v>Sulitze</v>
      </c>
      <c r="D33" s="2" t="str">
        <f>+VLOOKUP($B33,Gesamt!$A$5:$D$299,3,FALSE)</f>
        <v>Franziska</v>
      </c>
      <c r="E33" s="1" t="str">
        <f>+VLOOKUP($B33,Gesamt!$A$5:$D$299,4,FALSE)</f>
        <v>Bergkamen</v>
      </c>
      <c r="F33" s="14">
        <f>+VLOOKUP($B33,Gesamt!$A$5:$F$299,5,FALSE)</f>
        <v>26.39</v>
      </c>
      <c r="G33" s="14">
        <f>+VLOOKUP($B33,Gesamt!$A$5:$G$299,6,FALSE)</f>
        <v>26.91</v>
      </c>
      <c r="H33" s="14">
        <f>+VLOOKUP($B33,Gesamt!$A$5:$H$299,7,FALSE)</f>
        <v>26.46</v>
      </c>
      <c r="I33" s="14">
        <f>+VLOOKUP($B33,Gesamt!$A$5:$I$299,8,FALSE)</f>
        <v>27</v>
      </c>
      <c r="J33" s="14">
        <f>+VLOOKUP($B33,Gesamt!$A$5:$K$299,9,FALSE)</f>
        <v>26.17</v>
      </c>
      <c r="K33" s="14">
        <f>+VLOOKUP($B33,Gesamt!$A$5:$K$299,10,FALSE)</f>
        <v>0</v>
      </c>
      <c r="L33" s="14">
        <f t="shared" si="1"/>
        <v>106.54</v>
      </c>
      <c r="M33">
        <f t="shared" si="2"/>
        <v>-106.54</v>
      </c>
      <c r="N33" s="12"/>
      <c r="O33" s="12"/>
    </row>
    <row r="34" spans="1:15" ht="12.75">
      <c r="A34" s="1">
        <f>IF(L34&gt;0,RANK(M34,M:M),0)</f>
        <v>27</v>
      </c>
      <c r="B34" s="10">
        <v>342</v>
      </c>
      <c r="C34" s="2" t="str">
        <f>+VLOOKUP($B34,Gesamt!$A$5:$D$299,2,FALSE)</f>
        <v>Ricker</v>
      </c>
      <c r="D34" s="2" t="str">
        <f>+VLOOKUP($B34,Gesamt!$A$5:$D$299,3,FALSE)</f>
        <v>Claudia</v>
      </c>
      <c r="E34" s="1" t="str">
        <f>+VLOOKUP($B34,Gesamt!$A$5:$D$299,4,FALSE)</f>
        <v>Havixbeck</v>
      </c>
      <c r="F34" s="14">
        <f>+VLOOKUP($B34,Gesamt!$A$5:$F$299,5,FALSE)</f>
        <v>26.39</v>
      </c>
      <c r="G34" s="14">
        <f>+VLOOKUP($B34,Gesamt!$A$5:$G$299,6,FALSE)</f>
        <v>26.7</v>
      </c>
      <c r="H34" s="14">
        <f>+VLOOKUP($B34,Gesamt!$A$5:$H$299,7,FALSE)</f>
        <v>26.69</v>
      </c>
      <c r="I34" s="14">
        <f>+VLOOKUP($B34,Gesamt!$A$5:$I$299,8,FALSE)</f>
        <v>27.07</v>
      </c>
      <c r="J34" s="14">
        <f>+VLOOKUP($B34,Gesamt!$A$5:$K$299,9,FALSE)</f>
        <v>26.29</v>
      </c>
      <c r="K34" s="14">
        <f>+VLOOKUP($B34,Gesamt!$A$5:$K$299,10,FALSE)</f>
        <v>0</v>
      </c>
      <c r="L34" s="14">
        <f t="shared" si="1"/>
        <v>106.75</v>
      </c>
      <c r="M34">
        <f t="shared" si="2"/>
        <v>-106.75</v>
      </c>
      <c r="N34" s="12"/>
      <c r="O34" s="12"/>
    </row>
    <row r="35" spans="1:15" ht="12.75">
      <c r="A35" s="1">
        <f>IF(L35&gt;0,RANK(M35,M:M),0)</f>
        <v>28</v>
      </c>
      <c r="B35" s="10">
        <v>316</v>
      </c>
      <c r="C35" s="2" t="str">
        <f>+VLOOKUP($B35,Gesamt!$A$5:$D$299,2,FALSE)</f>
        <v>Gorgus</v>
      </c>
      <c r="D35" s="2" t="str">
        <f>+VLOOKUP($B35,Gesamt!$A$5:$D$299,3,FALSE)</f>
        <v>Sandra</v>
      </c>
      <c r="E35" s="1" t="str">
        <f>+VLOOKUP($B35,Gesamt!$A$5:$D$299,4,FALSE)</f>
        <v>Kerpen</v>
      </c>
      <c r="F35" s="14">
        <f>+VLOOKUP($B35,Gesamt!$A$5:$F$299,5,FALSE)</f>
        <v>26.6</v>
      </c>
      <c r="G35" s="14">
        <f>+VLOOKUP($B35,Gesamt!$A$5:$G$299,6,FALSE)</f>
        <v>26.64</v>
      </c>
      <c r="H35" s="14">
        <f>+VLOOKUP($B35,Gesamt!$A$5:$H$299,7,FALSE)</f>
        <v>26.83</v>
      </c>
      <c r="I35" s="14">
        <f>+VLOOKUP($B35,Gesamt!$A$5:$I$299,8,FALSE)</f>
        <v>26.86</v>
      </c>
      <c r="J35" s="14">
        <f>+VLOOKUP($B35,Gesamt!$A$5:$K$299,9,FALSE)</f>
        <v>26.53</v>
      </c>
      <c r="K35" s="14">
        <f>+VLOOKUP($B35,Gesamt!$A$5:$K$299,10,FALSE)</f>
        <v>0</v>
      </c>
      <c r="L35" s="14">
        <f t="shared" si="1"/>
        <v>106.86</v>
      </c>
      <c r="M35">
        <f t="shared" si="2"/>
        <v>-106.86</v>
      </c>
      <c r="N35" s="12"/>
      <c r="O35" s="12"/>
    </row>
    <row r="36" spans="1:15" ht="12.75">
      <c r="A36" s="1">
        <f>IF(L36&gt;0,RANK(M36,M:M),0)</f>
        <v>29</v>
      </c>
      <c r="B36" s="10">
        <v>339</v>
      </c>
      <c r="C36" s="2" t="str">
        <f>+VLOOKUP($B36,Gesamt!$A$5:$D$299,2,FALSE)</f>
        <v>Hummels</v>
      </c>
      <c r="D36" s="2" t="str">
        <f>+VLOOKUP($B36,Gesamt!$A$5:$D$299,3,FALSE)</f>
        <v>Melissa</v>
      </c>
      <c r="E36" s="1" t="str">
        <f>+VLOOKUP($B36,Gesamt!$A$5:$D$299,4,FALSE)</f>
        <v>Stromberg</v>
      </c>
      <c r="F36" s="14">
        <f>+VLOOKUP($B36,Gesamt!$A$5:$F$299,5,FALSE)</f>
        <v>26.52</v>
      </c>
      <c r="G36" s="14">
        <f>+VLOOKUP($B36,Gesamt!$A$5:$G$299,6,FALSE)</f>
        <v>26.49</v>
      </c>
      <c r="H36" s="14">
        <f>+VLOOKUP($B36,Gesamt!$A$5:$H$299,7,FALSE)</f>
        <v>26.9</v>
      </c>
      <c r="I36" s="14">
        <f>+VLOOKUP($B36,Gesamt!$A$5:$I$299,8,FALSE)</f>
        <v>27.09</v>
      </c>
      <c r="J36" s="14">
        <f>+VLOOKUP($B36,Gesamt!$A$5:$K$299,9,FALSE)</f>
        <v>26.39</v>
      </c>
      <c r="K36" s="14">
        <f>+VLOOKUP($B36,Gesamt!$A$5:$K$299,10,FALSE)</f>
        <v>0</v>
      </c>
      <c r="L36" s="14">
        <f t="shared" si="1"/>
        <v>106.87</v>
      </c>
      <c r="M36">
        <f t="shared" si="2"/>
        <v>-106.87</v>
      </c>
      <c r="N36" s="12"/>
      <c r="O36" s="12"/>
    </row>
    <row r="37" spans="1:15" ht="12.75">
      <c r="A37" s="1">
        <f>IF(L37&gt;0,RANK(M37,M:M),0)</f>
        <v>30</v>
      </c>
      <c r="B37" s="10">
        <v>332</v>
      </c>
      <c r="C37" s="2" t="str">
        <f>+VLOOKUP($B37,Gesamt!$A$5:$D$299,2,FALSE)</f>
        <v>van Limbeck</v>
      </c>
      <c r="D37" s="2" t="str">
        <f>+VLOOKUP($B37,Gesamt!$A$5:$D$299,3,FALSE)</f>
        <v>Lena Mareike</v>
      </c>
      <c r="E37" s="1" t="str">
        <f>+VLOOKUP($B37,Gesamt!$A$5:$D$299,4,FALSE)</f>
        <v>Friedrichsfeld</v>
      </c>
      <c r="F37" s="14">
        <f>+VLOOKUP($B37,Gesamt!$A$5:$F$299,5,FALSE)</f>
        <v>26.73</v>
      </c>
      <c r="G37" s="14">
        <f>+VLOOKUP($B37,Gesamt!$A$5:$G$299,6,FALSE)</f>
        <v>26.58</v>
      </c>
      <c r="H37" s="14">
        <f>+VLOOKUP($B37,Gesamt!$A$5:$H$299,7,FALSE)</f>
        <v>26.88</v>
      </c>
      <c r="I37" s="14">
        <f>+VLOOKUP($B37,Gesamt!$A$5:$I$299,8,FALSE)</f>
        <v>26.77</v>
      </c>
      <c r="J37" s="14">
        <f>+VLOOKUP($B37,Gesamt!$A$5:$K$299,9,FALSE)</f>
        <v>26.67</v>
      </c>
      <c r="K37" s="14">
        <f>+VLOOKUP($B37,Gesamt!$A$5:$K$299,10,FALSE)</f>
        <v>0</v>
      </c>
      <c r="L37" s="14">
        <f t="shared" si="1"/>
        <v>106.9</v>
      </c>
      <c r="M37">
        <f t="shared" si="2"/>
        <v>-106.9</v>
      </c>
      <c r="N37" s="12"/>
      <c r="O37" s="12"/>
    </row>
    <row r="38" spans="1:15" ht="12.75">
      <c r="A38" s="1">
        <f>IF(L38&gt;0,RANK(M38,M:M),0)</f>
        <v>31</v>
      </c>
      <c r="B38" s="10">
        <v>326</v>
      </c>
      <c r="C38" s="2" t="str">
        <f>+VLOOKUP($B38,Gesamt!$A$5:$D$299,2,FALSE)</f>
        <v>Wolters</v>
      </c>
      <c r="D38" s="2" t="str">
        <f>+VLOOKUP($B38,Gesamt!$A$5:$D$299,3,FALSE)</f>
        <v>Philipp</v>
      </c>
      <c r="E38" s="1" t="str">
        <f>+VLOOKUP($B38,Gesamt!$A$5:$D$299,4,FALSE)</f>
        <v>Kerpen</v>
      </c>
      <c r="F38" s="14">
        <f>+VLOOKUP($B38,Gesamt!$A$5:$F$299,5,FALSE)</f>
        <v>26.47</v>
      </c>
      <c r="G38" s="14">
        <f>+VLOOKUP($B38,Gesamt!$A$5:$G$299,6,FALSE)</f>
        <v>26.78</v>
      </c>
      <c r="H38" s="14">
        <f>+VLOOKUP($B38,Gesamt!$A$5:$H$299,7,FALSE)</f>
        <v>26.56</v>
      </c>
      <c r="I38" s="14">
        <f>+VLOOKUP($B38,Gesamt!$A$5:$I$299,8,FALSE)</f>
        <v>27.27</v>
      </c>
      <c r="J38" s="14">
        <f>+VLOOKUP($B38,Gesamt!$A$5:$K$299,9,FALSE)</f>
        <v>26.37</v>
      </c>
      <c r="K38" s="14">
        <f>+VLOOKUP($B38,Gesamt!$A$5:$K$299,10,FALSE)</f>
        <v>0</v>
      </c>
      <c r="L38" s="14">
        <f t="shared" si="1"/>
        <v>106.98</v>
      </c>
      <c r="M38">
        <f t="shared" si="2"/>
        <v>-106.98</v>
      </c>
      <c r="N38" s="12"/>
      <c r="O38" s="12"/>
    </row>
    <row r="39" spans="1:15" ht="12.75">
      <c r="A39" s="1">
        <f>IF(L39&gt;0,RANK(M39,M:M),0)</f>
        <v>32</v>
      </c>
      <c r="B39" s="10">
        <v>328</v>
      </c>
      <c r="C39" s="2" t="str">
        <f>+VLOOKUP($B39,Gesamt!$A$5:$D$299,2,FALSE)</f>
        <v>Strucken</v>
      </c>
      <c r="D39" s="2" t="str">
        <f>+VLOOKUP($B39,Gesamt!$A$5:$D$299,3,FALSE)</f>
        <v>Thimo</v>
      </c>
      <c r="E39" s="1" t="str">
        <f>+VLOOKUP($B39,Gesamt!$A$5:$D$299,4,FALSE)</f>
        <v>Viersen</v>
      </c>
      <c r="F39" s="14">
        <f>+VLOOKUP($B39,Gesamt!$A$5:$F$299,5,FALSE)</f>
        <v>26.69</v>
      </c>
      <c r="G39" s="14">
        <f>+VLOOKUP($B39,Gesamt!$A$5:$G$299,6,FALSE)</f>
        <v>26.92</v>
      </c>
      <c r="H39" s="14">
        <f>+VLOOKUP($B39,Gesamt!$A$5:$H$299,7,FALSE)</f>
        <v>26.6</v>
      </c>
      <c r="I39" s="14">
        <f>+VLOOKUP($B39,Gesamt!$A$5:$I$299,8,FALSE)</f>
        <v>27.15</v>
      </c>
      <c r="J39" s="14">
        <f>+VLOOKUP($B39,Gesamt!$A$5:$K$299,9,FALSE)</f>
        <v>26.5</v>
      </c>
      <c r="K39" s="14">
        <f>+VLOOKUP($B39,Gesamt!$A$5:$K$299,10,FALSE)</f>
        <v>0</v>
      </c>
      <c r="L39" s="14">
        <f t="shared" si="1"/>
        <v>107.17</v>
      </c>
      <c r="M39">
        <f t="shared" si="2"/>
        <v>-107.17</v>
      </c>
      <c r="N39" s="12"/>
      <c r="O39" s="12"/>
    </row>
    <row r="40" spans="1:15" ht="12.75">
      <c r="A40" s="1">
        <f>IF(L40&gt;0,RANK(M40,M:M),0)</f>
        <v>33</v>
      </c>
      <c r="B40" s="10">
        <v>357</v>
      </c>
      <c r="C40" s="2" t="str">
        <f>+VLOOKUP($B40,Gesamt!$A$5:$D$299,2,FALSE)</f>
        <v>Brückerhoff</v>
      </c>
      <c r="D40" s="2" t="str">
        <f>+VLOOKUP($B40,Gesamt!$A$5:$D$299,3,FALSE)</f>
        <v>Finja</v>
      </c>
      <c r="E40" s="1" t="str">
        <f>+VLOOKUP($B40,Gesamt!$A$5:$D$299,4,FALSE)</f>
        <v>Friedrichsfeld</v>
      </c>
      <c r="F40" s="14">
        <f>+VLOOKUP($B40,Gesamt!$A$5:$F$299,5,FALSE)</f>
        <v>27.09</v>
      </c>
      <c r="G40" s="14">
        <f>+VLOOKUP($B40,Gesamt!$A$5:$G$299,6,FALSE)</f>
        <v>26.59</v>
      </c>
      <c r="H40" s="14">
        <f>+VLOOKUP($B40,Gesamt!$A$5:$H$299,7,FALSE)</f>
        <v>27.32</v>
      </c>
      <c r="I40" s="14">
        <f>+VLOOKUP($B40,Gesamt!$A$5:$I$299,8,FALSE)</f>
        <v>26.95</v>
      </c>
      <c r="J40" s="14">
        <f>+VLOOKUP($B40,Gesamt!$A$5:$K$299,9,FALSE)</f>
        <v>26.49</v>
      </c>
      <c r="K40" s="14">
        <f>+VLOOKUP($B40,Gesamt!$A$5:$K$299,10,FALSE)</f>
        <v>0</v>
      </c>
      <c r="L40" s="14">
        <f t="shared" si="1"/>
        <v>107.35</v>
      </c>
      <c r="M40">
        <f t="shared" si="2"/>
        <v>-107.35</v>
      </c>
      <c r="N40" s="12"/>
      <c r="O40" s="12"/>
    </row>
    <row r="41" spans="1:15" ht="12.75">
      <c r="A41" s="1">
        <f>IF(L41&gt;0,RANK(M41,M:M),0)</f>
        <v>34</v>
      </c>
      <c r="B41" s="10">
        <v>360</v>
      </c>
      <c r="C41" s="2" t="str">
        <f>+VLOOKUP($B41,Gesamt!$A$5:$D$299,2,FALSE)</f>
        <v>van der Bij</v>
      </c>
      <c r="D41" s="2" t="str">
        <f>+VLOOKUP($B41,Gesamt!$A$5:$D$299,3,FALSE)</f>
        <v>Yvonne</v>
      </c>
      <c r="E41" s="1" t="str">
        <f>+VLOOKUP($B41,Gesamt!$A$5:$D$299,4,FALSE)</f>
        <v>Xanten</v>
      </c>
      <c r="F41" s="14">
        <f>+VLOOKUP($B41,Gesamt!$A$5:$F$299,5,FALSE)</f>
        <v>26.72</v>
      </c>
      <c r="G41" s="14">
        <f>+VLOOKUP($B41,Gesamt!$A$5:$G$299,6,FALSE)</f>
        <v>26.77</v>
      </c>
      <c r="H41" s="14">
        <f>+VLOOKUP($B41,Gesamt!$A$5:$H$299,7,FALSE)</f>
        <v>26.86</v>
      </c>
      <c r="I41" s="14">
        <f>+VLOOKUP($B41,Gesamt!$A$5:$I$299,8,FALSE)</f>
        <v>27.17</v>
      </c>
      <c r="J41" s="14">
        <f>+VLOOKUP($B41,Gesamt!$A$5:$K$299,9,FALSE)</f>
        <v>26.6</v>
      </c>
      <c r="K41" s="14">
        <f>+VLOOKUP($B41,Gesamt!$A$5:$K$299,10,FALSE)</f>
        <v>0</v>
      </c>
      <c r="L41" s="14">
        <f t="shared" si="1"/>
        <v>107.4</v>
      </c>
      <c r="M41">
        <f t="shared" si="2"/>
        <v>-107.4</v>
      </c>
      <c r="N41" s="12"/>
      <c r="O41" s="12"/>
    </row>
    <row r="42" spans="1:15" ht="12.75">
      <c r="A42" s="1">
        <f>IF(L42&gt;0,RANK(M42,M:M),0)</f>
        <v>35</v>
      </c>
      <c r="B42" s="10">
        <v>345</v>
      </c>
      <c r="C42" s="2" t="str">
        <f>+VLOOKUP($B42,Gesamt!$A$5:$D$299,2,FALSE)</f>
        <v>Bloch</v>
      </c>
      <c r="D42" s="2" t="str">
        <f>+VLOOKUP($B42,Gesamt!$A$5:$D$299,3,FALSE)</f>
        <v>Christin</v>
      </c>
      <c r="E42" s="1" t="str">
        <f>+VLOOKUP($B42,Gesamt!$A$5:$D$299,4,FALSE)</f>
        <v>Friedrichsfeld</v>
      </c>
      <c r="F42" s="14">
        <f>+VLOOKUP($B42,Gesamt!$A$5:$F$299,5,FALSE)</f>
        <v>27.09</v>
      </c>
      <c r="G42" s="14">
        <f>+VLOOKUP($B42,Gesamt!$A$5:$G$299,6,FALSE)</f>
        <v>27.11</v>
      </c>
      <c r="H42" s="14">
        <f>+VLOOKUP($B42,Gesamt!$A$5:$H$299,7,FALSE)</f>
        <v>26.9</v>
      </c>
      <c r="I42" s="14">
        <f>+VLOOKUP($B42,Gesamt!$A$5:$I$299,8,FALSE)</f>
        <v>27.14</v>
      </c>
      <c r="J42" s="14">
        <f>+VLOOKUP($B42,Gesamt!$A$5:$K$299,9,FALSE)</f>
        <v>26.61</v>
      </c>
      <c r="K42" s="14">
        <f>+VLOOKUP($B42,Gesamt!$A$5:$K$299,10,FALSE)</f>
        <v>0</v>
      </c>
      <c r="L42" s="14">
        <f t="shared" si="1"/>
        <v>107.76</v>
      </c>
      <c r="M42">
        <f t="shared" si="2"/>
        <v>-107.76</v>
      </c>
      <c r="N42" s="12"/>
      <c r="O42" s="12"/>
    </row>
    <row r="43" spans="2:15" ht="12.75">
      <c r="B43" s="1"/>
      <c r="C43" s="2"/>
      <c r="D43" s="2"/>
      <c r="F43" s="14"/>
      <c r="G43" s="14"/>
      <c r="H43" s="14"/>
      <c r="I43" s="14"/>
      <c r="J43" s="14"/>
      <c r="K43" s="14"/>
      <c r="L43" s="14"/>
      <c r="N43" s="12"/>
      <c r="O43" s="12"/>
    </row>
    <row r="44" spans="2:12" ht="12.75">
      <c r="B44" s="1"/>
      <c r="C44" s="2"/>
      <c r="D44" s="2"/>
      <c r="F44" s="14"/>
      <c r="G44" s="14"/>
      <c r="H44" s="14"/>
      <c r="I44" s="14"/>
      <c r="J44" s="14"/>
      <c r="K44" s="14"/>
      <c r="L44" s="14"/>
    </row>
    <row r="45" spans="2:12" ht="12.75">
      <c r="B45" s="1"/>
      <c r="C45" s="2"/>
      <c r="D45" s="2"/>
      <c r="F45" s="14"/>
      <c r="G45" s="14"/>
      <c r="H45" s="14"/>
      <c r="I45" s="14"/>
      <c r="J45" s="14"/>
      <c r="K45" s="14"/>
      <c r="L45" s="14"/>
    </row>
    <row r="46" spans="2:12" ht="12.75">
      <c r="B46" s="1"/>
      <c r="C46" s="2"/>
      <c r="D46" s="2"/>
      <c r="F46" s="14"/>
      <c r="G46" s="14"/>
      <c r="H46" s="14"/>
      <c r="I46" s="14"/>
      <c r="J46" s="14"/>
      <c r="K46" s="14"/>
      <c r="L46" s="14"/>
    </row>
    <row r="47" spans="2:12" ht="12.75">
      <c r="B47" s="1"/>
      <c r="C47" s="2"/>
      <c r="D47" s="2"/>
      <c r="F47" s="14"/>
      <c r="G47" s="14"/>
      <c r="H47" s="14"/>
      <c r="I47" s="14"/>
      <c r="J47" s="14"/>
      <c r="K47" s="14"/>
      <c r="L47" s="14"/>
    </row>
    <row r="48" spans="2:12" ht="12.75">
      <c r="B48" s="1"/>
      <c r="C48" s="2"/>
      <c r="D48" s="2"/>
      <c r="F48" s="14"/>
      <c r="G48" s="14"/>
      <c r="H48" s="14"/>
      <c r="I48" s="14"/>
      <c r="J48" s="14"/>
      <c r="K48" s="14"/>
      <c r="L48" s="14"/>
    </row>
    <row r="49" spans="2:12" ht="12.75">
      <c r="B49" s="1"/>
      <c r="C49" s="2"/>
      <c r="D49" s="2"/>
      <c r="F49" s="14"/>
      <c r="G49" s="14"/>
      <c r="H49" s="14"/>
      <c r="I49" s="14"/>
      <c r="J49" s="14"/>
      <c r="K49" s="14"/>
      <c r="L49" s="14"/>
    </row>
    <row r="50" spans="2:12" ht="12.75">
      <c r="B50" s="1"/>
      <c r="C50" s="2"/>
      <c r="D50" s="2"/>
      <c r="F50" s="14"/>
      <c r="G50" s="14"/>
      <c r="H50" s="14"/>
      <c r="I50" s="14"/>
      <c r="J50" s="14"/>
      <c r="K50" s="14"/>
      <c r="L50" s="14"/>
    </row>
    <row r="51" spans="2:12" ht="12.75">
      <c r="B51" s="1"/>
      <c r="C51" s="2"/>
      <c r="D51" s="2"/>
      <c r="F51" s="14"/>
      <c r="G51" s="14"/>
      <c r="H51" s="14"/>
      <c r="I51" s="14"/>
      <c r="J51" s="14"/>
      <c r="K51" s="14"/>
      <c r="L51" s="14"/>
    </row>
    <row r="52" spans="2:12" ht="12.75">
      <c r="B52" s="1"/>
      <c r="C52" s="2"/>
      <c r="D52" s="2"/>
      <c r="F52" s="14"/>
      <c r="G52" s="14"/>
      <c r="H52" s="14"/>
      <c r="I52" s="14"/>
      <c r="J52" s="14"/>
      <c r="K52" s="14"/>
      <c r="L52" s="14"/>
    </row>
    <row r="53" spans="2:12" ht="12.75">
      <c r="B53" s="1"/>
      <c r="C53" s="2"/>
      <c r="D53" s="2"/>
      <c r="F53" s="14"/>
      <c r="G53" s="14"/>
      <c r="H53" s="14"/>
      <c r="I53" s="14"/>
      <c r="J53" s="14"/>
      <c r="K53" s="14"/>
      <c r="L53" s="14"/>
    </row>
    <row r="54" spans="2:12" ht="12.75">
      <c r="B54" s="1"/>
      <c r="C54" s="2"/>
      <c r="D54" s="2"/>
      <c r="F54" s="14"/>
      <c r="G54" s="14"/>
      <c r="H54" s="14"/>
      <c r="I54" s="14"/>
      <c r="J54" s="14"/>
      <c r="K54" s="14"/>
      <c r="L54" s="14"/>
    </row>
    <row r="55" spans="2:12" ht="12.75">
      <c r="B55" s="1"/>
      <c r="C55" s="2"/>
      <c r="D55" s="2"/>
      <c r="F55" s="14"/>
      <c r="G55" s="14"/>
      <c r="H55" s="14"/>
      <c r="I55" s="14"/>
      <c r="J55" s="14"/>
      <c r="K55" s="14"/>
      <c r="L55" s="14"/>
    </row>
    <row r="56" spans="2:12" ht="12.75">
      <c r="B56" s="1"/>
      <c r="C56" s="2"/>
      <c r="D56" s="2"/>
      <c r="F56" s="14"/>
      <c r="G56" s="14"/>
      <c r="H56" s="14"/>
      <c r="I56" s="14"/>
      <c r="J56" s="14"/>
      <c r="K56" s="14"/>
      <c r="L56" s="14"/>
    </row>
    <row r="57" spans="2:12" ht="12.75">
      <c r="B57" s="1"/>
      <c r="C57" s="2"/>
      <c r="D57" s="2"/>
      <c r="F57" s="14"/>
      <c r="G57" s="14"/>
      <c r="H57" s="14"/>
      <c r="I57" s="14"/>
      <c r="J57" s="14"/>
      <c r="K57" s="14"/>
      <c r="L57" s="14"/>
    </row>
    <row r="58" spans="2:12" ht="12.75">
      <c r="B58" s="1"/>
      <c r="C58" s="2"/>
      <c r="D58" s="2"/>
      <c r="F58" s="14"/>
      <c r="G58" s="14"/>
      <c r="H58" s="14"/>
      <c r="I58" s="14"/>
      <c r="J58" s="14"/>
      <c r="K58" s="14"/>
      <c r="L58" s="14"/>
    </row>
    <row r="59" spans="2:12" ht="12.75">
      <c r="B59" s="1"/>
      <c r="C59" s="2"/>
      <c r="D59" s="2"/>
      <c r="F59" s="14"/>
      <c r="G59" s="14"/>
      <c r="H59" s="14"/>
      <c r="I59" s="14"/>
      <c r="J59" s="14"/>
      <c r="K59" s="14"/>
      <c r="L59" s="14"/>
    </row>
    <row r="60" spans="2:12" ht="12.75">
      <c r="B60" s="1"/>
      <c r="C60" s="2"/>
      <c r="D60" s="2"/>
      <c r="F60" s="14"/>
      <c r="G60" s="14"/>
      <c r="H60" s="14"/>
      <c r="I60" s="14"/>
      <c r="J60" s="14"/>
      <c r="K60" s="14"/>
      <c r="L60" s="14"/>
    </row>
    <row r="61" spans="2:12" ht="12.75">
      <c r="B61" s="1"/>
      <c r="C61" s="2"/>
      <c r="D61" s="2"/>
      <c r="F61" s="14"/>
      <c r="G61" s="14"/>
      <c r="H61" s="14"/>
      <c r="I61" s="14"/>
      <c r="J61" s="14"/>
      <c r="K61" s="14"/>
      <c r="L61" s="14"/>
    </row>
    <row r="62" spans="2:12" ht="12.75">
      <c r="B62" s="1"/>
      <c r="C62" s="2"/>
      <c r="D62" s="2"/>
      <c r="F62" s="14"/>
      <c r="G62" s="14"/>
      <c r="H62" s="14"/>
      <c r="I62" s="14"/>
      <c r="J62" s="14"/>
      <c r="K62" s="14"/>
      <c r="L62" s="14"/>
    </row>
    <row r="63" spans="2:12" ht="12.75">
      <c r="B63" s="1"/>
      <c r="C63" s="2"/>
      <c r="D63" s="2"/>
      <c r="F63" s="14"/>
      <c r="G63" s="14"/>
      <c r="H63" s="14"/>
      <c r="I63" s="14"/>
      <c r="J63" s="14"/>
      <c r="K63" s="14"/>
      <c r="L63" s="14"/>
    </row>
    <row r="64" spans="2:12" ht="12.75">
      <c r="B64" s="1"/>
      <c r="C64" s="2"/>
      <c r="D64" s="2"/>
      <c r="F64" s="14"/>
      <c r="G64" s="14"/>
      <c r="H64" s="14"/>
      <c r="I64" s="14"/>
      <c r="J64" s="14"/>
      <c r="K64" s="14"/>
      <c r="L64" s="14"/>
    </row>
    <row r="65" spans="2:12" ht="12.75">
      <c r="B65" s="1"/>
      <c r="C65" s="2"/>
      <c r="D65" s="2"/>
      <c r="F65" s="14"/>
      <c r="G65" s="14"/>
      <c r="H65" s="14"/>
      <c r="I65" s="14"/>
      <c r="J65" s="14"/>
      <c r="K65" s="14"/>
      <c r="L65" s="14"/>
    </row>
    <row r="66" spans="2:12" ht="12.75">
      <c r="B66" s="1"/>
      <c r="C66" s="2"/>
      <c r="D66" s="2"/>
      <c r="F66" s="14"/>
      <c r="G66" s="14"/>
      <c r="H66" s="14"/>
      <c r="I66" s="14"/>
      <c r="J66" s="14"/>
      <c r="K66" s="14"/>
      <c r="L66" s="14"/>
    </row>
    <row r="67" spans="2:12" ht="12.75">
      <c r="B67" s="1"/>
      <c r="C67" s="2"/>
      <c r="D67" s="2"/>
      <c r="F67" s="14"/>
      <c r="G67" s="14"/>
      <c r="H67" s="14"/>
      <c r="I67" s="14"/>
      <c r="J67" s="14"/>
      <c r="K67" s="14"/>
      <c r="L67" s="14"/>
    </row>
    <row r="68" spans="2:12" ht="12.75">
      <c r="B68" s="1"/>
      <c r="C68" s="2"/>
      <c r="D68" s="2"/>
      <c r="F68" s="14"/>
      <c r="G68" s="14"/>
      <c r="H68" s="14"/>
      <c r="I68" s="14"/>
      <c r="J68" s="14"/>
      <c r="K68" s="14"/>
      <c r="L68" s="14"/>
    </row>
    <row r="69" spans="2:12" ht="12.75">
      <c r="B69" s="1"/>
      <c r="C69" s="2"/>
      <c r="D69" s="2"/>
      <c r="F69" s="14"/>
      <c r="G69" s="14"/>
      <c r="H69" s="14"/>
      <c r="I69" s="14"/>
      <c r="J69" s="14"/>
      <c r="K69" s="14"/>
      <c r="L69" s="14"/>
    </row>
    <row r="70" spans="2:12" ht="12.75">
      <c r="B70" s="1"/>
      <c r="C70" s="2"/>
      <c r="D70" s="2"/>
      <c r="F70" s="14"/>
      <c r="G70" s="14"/>
      <c r="H70" s="14"/>
      <c r="I70" s="14"/>
      <c r="J70" s="14"/>
      <c r="K70" s="14"/>
      <c r="L70" s="14"/>
    </row>
    <row r="71" spans="2:12" ht="12.75">
      <c r="B71" s="1"/>
      <c r="C71" s="2"/>
      <c r="D71" s="2"/>
      <c r="F71" s="14"/>
      <c r="G71" s="14"/>
      <c r="H71" s="14"/>
      <c r="I71" s="14"/>
      <c r="J71" s="14"/>
      <c r="K71" s="14"/>
      <c r="L71" s="14"/>
    </row>
    <row r="72" spans="2:12" ht="12.75">
      <c r="B72" s="1"/>
      <c r="C72" s="2"/>
      <c r="D72" s="2"/>
      <c r="F72" s="14"/>
      <c r="G72" s="14"/>
      <c r="H72" s="14"/>
      <c r="I72" s="14"/>
      <c r="J72" s="14"/>
      <c r="K72" s="14"/>
      <c r="L72" s="14"/>
    </row>
    <row r="73" spans="2:12" ht="12.75">
      <c r="B73" s="1"/>
      <c r="C73" s="2"/>
      <c r="D73" s="2"/>
      <c r="F73" s="14"/>
      <c r="G73" s="14"/>
      <c r="H73" s="14"/>
      <c r="I73" s="14"/>
      <c r="J73" s="14"/>
      <c r="K73" s="14"/>
      <c r="L73" s="14"/>
    </row>
    <row r="74" spans="2:12" ht="12.75">
      <c r="B74" s="1"/>
      <c r="C74" s="2"/>
      <c r="D74" s="2"/>
      <c r="F74" s="14"/>
      <c r="G74" s="14"/>
      <c r="H74" s="14"/>
      <c r="I74" s="14"/>
      <c r="J74" s="14"/>
      <c r="K74" s="14"/>
      <c r="L74" s="14"/>
    </row>
    <row r="75" spans="2:12" ht="12.75">
      <c r="B75" s="1"/>
      <c r="C75" s="2"/>
      <c r="D75" s="2"/>
      <c r="F75" s="14"/>
      <c r="G75" s="14"/>
      <c r="H75" s="14"/>
      <c r="I75" s="14"/>
      <c r="J75" s="14"/>
      <c r="K75" s="14"/>
      <c r="L75" s="14"/>
    </row>
    <row r="76" spans="2:12" ht="12.75">
      <c r="B76" s="1"/>
      <c r="C76" s="2"/>
      <c r="D76" s="2"/>
      <c r="F76" s="14"/>
      <c r="G76" s="14"/>
      <c r="H76" s="14"/>
      <c r="I76" s="14"/>
      <c r="J76" s="14"/>
      <c r="K76" s="14"/>
      <c r="L76" s="14"/>
    </row>
    <row r="77" spans="2:12" ht="12.75">
      <c r="B77" s="1"/>
      <c r="C77" s="2"/>
      <c r="D77" s="2"/>
      <c r="F77" s="14"/>
      <c r="G77" s="14"/>
      <c r="H77" s="14"/>
      <c r="I77" s="14"/>
      <c r="J77" s="14"/>
      <c r="K77" s="14"/>
      <c r="L77" s="14"/>
    </row>
    <row r="78" spans="2:12" ht="12.75">
      <c r="B78" s="1"/>
      <c r="C78" s="2"/>
      <c r="D78" s="2"/>
      <c r="F78" s="14"/>
      <c r="G78" s="14"/>
      <c r="H78" s="14"/>
      <c r="I78" s="14"/>
      <c r="J78" s="14"/>
      <c r="K78" s="14"/>
      <c r="L78" s="14"/>
    </row>
    <row r="79" spans="2:12" ht="12.75">
      <c r="B79" s="1"/>
      <c r="C79" s="2"/>
      <c r="D79" s="2"/>
      <c r="F79" s="14"/>
      <c r="G79" s="14"/>
      <c r="H79" s="14"/>
      <c r="I79" s="14"/>
      <c r="J79" s="14"/>
      <c r="K79" s="14"/>
      <c r="L79" s="14"/>
    </row>
    <row r="80" spans="2:12" ht="12.75">
      <c r="B80" s="1"/>
      <c r="C80" s="2"/>
      <c r="D80" s="2"/>
      <c r="F80" s="14"/>
      <c r="G80" s="14"/>
      <c r="H80" s="14"/>
      <c r="I80" s="14"/>
      <c r="J80" s="14"/>
      <c r="K80" s="14"/>
      <c r="L80" s="14"/>
    </row>
    <row r="81" spans="2:12" ht="12.75">
      <c r="B81" s="1"/>
      <c r="C81" s="2"/>
      <c r="D81" s="2"/>
      <c r="F81" s="14"/>
      <c r="G81" s="14"/>
      <c r="H81" s="14"/>
      <c r="I81" s="14"/>
      <c r="J81" s="14"/>
      <c r="K81" s="14"/>
      <c r="L81" s="14"/>
    </row>
  </sheetData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 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Rosenkranz</cp:lastModifiedBy>
  <cp:lastPrinted>2006-05-21T17:50:45Z</cp:lastPrinted>
  <dcterms:created xsi:type="dcterms:W3CDTF">2000-04-24T15:54:13Z</dcterms:created>
  <dcterms:modified xsi:type="dcterms:W3CDTF">2006-05-21T17:53:03Z</dcterms:modified>
  <cp:category/>
  <cp:version/>
  <cp:contentType/>
  <cp:contentStatus/>
</cp:coreProperties>
</file>