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Junior Quali" sheetId="6" r:id="rId6"/>
    <sheet name="Senior Quali" sheetId="7" r:id="rId7"/>
    <sheet name="Elite XL" sheetId="8" r:id="rId8"/>
  </sheets>
  <definedNames>
    <definedName name="_xlnm.Print_Titles" localSheetId="7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5">'Junior Quali'!$7:$7</definedName>
    <definedName name="_xlnm.Print_Titles" localSheetId="4">'Senior Gäste'!$7:$7</definedName>
    <definedName name="_xlnm.Print_Titles" localSheetId="2">'Senior Ort '!$7:$7</definedName>
    <definedName name="_xlnm.Print_Titles" localSheetId="6">'Senior Quali'!$7:$7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<sst xmlns="http://schemas.openxmlformats.org/spreadsheetml/2006/main" count="622" uniqueCount="299">
  <si>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</si>
  <si>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</si>
  <si>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</si>
  <si>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</si>
  <si>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</si>
  <si>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</si>
  <si>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</si>
  <si>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</si>
  <si>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</si>
  <si>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</si>
  <si>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</si>
  <si>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</si>
  <si>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</si>
  <si>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</si>
  <si>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</si>
  <si>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</si>
  <si>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</si>
  <si>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</si>
  <si>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</si>
  <si>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</si>
  <si>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</si>
  <si>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</si>
  <si>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</si>
  <si>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van Loo</t>
  </si>
  <si>
    <t>Julian</t>
  </si>
  <si>
    <t>Kerpen</t>
  </si>
  <si>
    <t>Vogel</t>
  </si>
  <si>
    <t>Leismann</t>
  </si>
  <si>
    <t>Valtwies</t>
  </si>
  <si>
    <t>Honscha</t>
  </si>
  <si>
    <t>Eckert</t>
  </si>
  <si>
    <t>Müller</t>
  </si>
  <si>
    <t>Garritsen</t>
  </si>
  <si>
    <t>Claus</t>
  </si>
  <si>
    <t>Ricker</t>
  </si>
  <si>
    <t>Lutze</t>
  </si>
  <si>
    <t>Vordermark</t>
  </si>
  <si>
    <t>Sulitze</t>
  </si>
  <si>
    <t>Isaac</t>
  </si>
  <si>
    <t>Förster</t>
  </si>
  <si>
    <t>Deck</t>
  </si>
  <si>
    <t>Brüggemann</t>
  </si>
  <si>
    <t>Wunderlich</t>
  </si>
  <si>
    <t>Johanna</t>
  </si>
  <si>
    <t>Dominik</t>
  </si>
  <si>
    <t>Tom</t>
  </si>
  <si>
    <t>Mara</t>
  </si>
  <si>
    <t>Sebastian</t>
  </si>
  <si>
    <t>Marius</t>
  </si>
  <si>
    <t>Malte</t>
  </si>
  <si>
    <t>Franziska</t>
  </si>
  <si>
    <t>Markus</t>
  </si>
  <si>
    <t>Isabell</t>
  </si>
  <si>
    <t>Jana-Lena</t>
  </si>
  <si>
    <t>Viktor</t>
  </si>
  <si>
    <t>Rico</t>
  </si>
  <si>
    <t>Marvin</t>
  </si>
  <si>
    <t>Christoph</t>
  </si>
  <si>
    <t>Lars</t>
  </si>
  <si>
    <t>Jan</t>
  </si>
  <si>
    <t>Manuel</t>
  </si>
  <si>
    <t>Patrick</t>
  </si>
  <si>
    <t>Laura</t>
  </si>
  <si>
    <t>Claudia</t>
  </si>
  <si>
    <t>Jessica</t>
  </si>
  <si>
    <t>Lena</t>
  </si>
  <si>
    <t>Mettingen</t>
  </si>
  <si>
    <t>Havixbeck</t>
  </si>
  <si>
    <t>Simmerath</t>
  </si>
  <si>
    <t>Overath</t>
  </si>
  <si>
    <t>Friedrichsfeld</t>
  </si>
  <si>
    <t>Bad Bentheim</t>
  </si>
  <si>
    <t>Bergkamen</t>
  </si>
  <si>
    <t>Stromberg</t>
  </si>
  <si>
    <t>Osnabrück</t>
  </si>
  <si>
    <t>Rheine</t>
  </si>
  <si>
    <t>Ruppichteroth</t>
  </si>
  <si>
    <t>Neubarth</t>
  </si>
  <si>
    <t>Lorenz</t>
  </si>
  <si>
    <t>Westermann</t>
  </si>
  <si>
    <t>Mountain</t>
  </si>
  <si>
    <t>Walsh</t>
  </si>
  <si>
    <t>Brüning</t>
  </si>
  <si>
    <t>van Limbeck</t>
  </si>
  <si>
    <t>Huppertz</t>
  </si>
  <si>
    <t>Daniel</t>
  </si>
  <si>
    <t>Hannah</t>
  </si>
  <si>
    <t>Leon</t>
  </si>
  <si>
    <t>Lucas</t>
  </si>
  <si>
    <t>Linda</t>
  </si>
  <si>
    <t>Désirée</t>
  </si>
  <si>
    <t>Angelique</t>
  </si>
  <si>
    <t>Moritz</t>
  </si>
  <si>
    <t>Maik</t>
  </si>
  <si>
    <t>Jenny</t>
  </si>
  <si>
    <t>Oliver</t>
  </si>
  <si>
    <t>Mirko</t>
  </si>
  <si>
    <t>Johannes</t>
  </si>
  <si>
    <t>Pascal</t>
  </si>
  <si>
    <t>Nils</t>
  </si>
  <si>
    <t>Sven</t>
  </si>
  <si>
    <t>Kevin</t>
  </si>
  <si>
    <t>Schledehausen</t>
  </si>
  <si>
    <t>Xanten</t>
  </si>
  <si>
    <t>Wetter</t>
  </si>
  <si>
    <t>Billerbeck</t>
  </si>
  <si>
    <t>Michaela</t>
  </si>
  <si>
    <t>Wiens</t>
  </si>
  <si>
    <t>Maja</t>
  </si>
  <si>
    <t>Neumann</t>
  </si>
  <si>
    <t>Marcel</t>
  </si>
  <si>
    <t>Marek</t>
  </si>
  <si>
    <t>Nico</t>
  </si>
  <si>
    <t>Heuermann</t>
  </si>
  <si>
    <t>Michael</t>
  </si>
  <si>
    <t>Marie-Charlotte</t>
  </si>
  <si>
    <t>Voß</t>
  </si>
  <si>
    <t>Stefan</t>
  </si>
  <si>
    <t>Kelch</t>
  </si>
  <si>
    <t>Maria</t>
  </si>
  <si>
    <t>Ricarda</t>
  </si>
  <si>
    <t>Sarah</t>
  </si>
  <si>
    <t>Dircks</t>
  </si>
  <si>
    <t>Allendorf</t>
  </si>
  <si>
    <t>André</t>
  </si>
  <si>
    <t>Denise</t>
  </si>
  <si>
    <t>Eickmann</t>
  </si>
  <si>
    <t>Torben</t>
  </si>
  <si>
    <t>Sluet</t>
  </si>
  <si>
    <t>Emilie</t>
  </si>
  <si>
    <t>Neuhaus</t>
  </si>
  <si>
    <t>Robin</t>
  </si>
  <si>
    <t>Näther</t>
  </si>
  <si>
    <t>Jaqueline</t>
  </si>
  <si>
    <t>Morten</t>
  </si>
  <si>
    <t>Stagge</t>
  </si>
  <si>
    <t>Lange</t>
  </si>
  <si>
    <t>Florian</t>
  </si>
  <si>
    <t>Matthias</t>
  </si>
  <si>
    <t>37,01</t>
  </si>
  <si>
    <t>38,33</t>
  </si>
  <si>
    <t>36,03</t>
  </si>
  <si>
    <t>36,37</t>
  </si>
  <si>
    <t>35,90</t>
  </si>
  <si>
    <t>36,18</t>
  </si>
  <si>
    <t>36,56</t>
  </si>
  <si>
    <t>36,62</t>
  </si>
  <si>
    <t>36,21</t>
  </si>
  <si>
    <t>36,23</t>
  </si>
  <si>
    <t>35,46</t>
  </si>
  <si>
    <t>35,88</t>
  </si>
  <si>
    <t>36,27</t>
  </si>
  <si>
    <t>37,15</t>
  </si>
  <si>
    <t>36,36</t>
  </si>
  <si>
    <t>36,99</t>
  </si>
  <si>
    <t>35,79</t>
  </si>
  <si>
    <t>35,89</t>
  </si>
  <si>
    <t>36,76</t>
  </si>
  <si>
    <t>34,82</t>
  </si>
  <si>
    <t>34,05</t>
  </si>
  <si>
    <t>34,54</t>
  </si>
  <si>
    <t>34,55</t>
  </si>
  <si>
    <t>34,71</t>
  </si>
  <si>
    <t>34,52</t>
  </si>
  <si>
    <t>34,65</t>
  </si>
  <si>
    <t>34,92</t>
  </si>
  <si>
    <t>34,60</t>
  </si>
  <si>
    <t>34,77</t>
  </si>
  <si>
    <t>34,38</t>
  </si>
  <si>
    <t>34,79</t>
  </si>
  <si>
    <t>34,57</t>
  </si>
  <si>
    <t>34,88</t>
  </si>
  <si>
    <t>34,44</t>
  </si>
  <si>
    <t>34,78</t>
  </si>
  <si>
    <t>34,47</t>
  </si>
  <si>
    <t>34,94</t>
  </si>
  <si>
    <t>34,90</t>
  </si>
  <si>
    <t>34,80</t>
  </si>
  <si>
    <t>35,00</t>
  </si>
  <si>
    <t>35,20</t>
  </si>
  <si>
    <t>34,73</t>
  </si>
  <si>
    <t>35,75</t>
  </si>
  <si>
    <t>35,02</t>
  </si>
  <si>
    <t>35,47</t>
  </si>
  <si>
    <t>35,71</t>
  </si>
  <si>
    <t>34,96</t>
  </si>
  <si>
    <t>35,14</t>
  </si>
  <si>
    <t>35,23</t>
  </si>
  <si>
    <t>35,01</t>
  </si>
  <si>
    <t>35,48</t>
  </si>
  <si>
    <t>35,43</t>
  </si>
  <si>
    <t>35,36</t>
  </si>
  <si>
    <t>35,87</t>
  </si>
  <si>
    <t>36,25</t>
  </si>
  <si>
    <t>38,52</t>
  </si>
  <si>
    <t>35,73</t>
  </si>
  <si>
    <t>36,31</t>
  </si>
  <si>
    <t>36,77</t>
  </si>
  <si>
    <t>36,47</t>
  </si>
  <si>
    <t>36,58</t>
  </si>
  <si>
    <t>36,87</t>
  </si>
  <si>
    <t>36,83</t>
  </si>
  <si>
    <t>36,95</t>
  </si>
  <si>
    <t>36,15</t>
  </si>
  <si>
    <t>37,12</t>
  </si>
  <si>
    <t>36,12</t>
  </si>
  <si>
    <t>36,66</t>
  </si>
  <si>
    <t>36,22</t>
  </si>
  <si>
    <t>37,14</t>
  </si>
  <si>
    <t>34,68</t>
  </si>
  <si>
    <t>34,91</t>
  </si>
  <si>
    <t>35,06</t>
  </si>
  <si>
    <t>35,54</t>
  </si>
  <si>
    <t>35,07</t>
  </si>
  <si>
    <t>35,15</t>
  </si>
  <si>
    <t>35,26</t>
  </si>
  <si>
    <t>35,25</t>
  </si>
  <si>
    <t>35,05</t>
  </si>
  <si>
    <t>35,27</t>
  </si>
  <si>
    <t>35,11</t>
  </si>
  <si>
    <t>35,39</t>
  </si>
  <si>
    <t>35,16</t>
  </si>
  <si>
    <t>34,95</t>
  </si>
  <si>
    <t>35,32</t>
  </si>
  <si>
    <t>35,34</t>
  </si>
  <si>
    <t>35,44</t>
  </si>
  <si>
    <t>35,31</t>
  </si>
  <si>
    <t>36,06</t>
  </si>
  <si>
    <t>35,53</t>
  </si>
  <si>
    <t>35,62</t>
  </si>
  <si>
    <t>35,41</t>
  </si>
  <si>
    <t>35,58</t>
  </si>
  <si>
    <t>35,67</t>
  </si>
  <si>
    <t>36,07</t>
  </si>
  <si>
    <t>37,17</t>
  </si>
  <si>
    <t>35,95</t>
  </si>
  <si>
    <t>36,70</t>
  </si>
  <si>
    <t>36,30</t>
  </si>
  <si>
    <t>35,33</t>
  </si>
  <si>
    <t>36,10</t>
  </si>
  <si>
    <t>35,85</t>
  </si>
  <si>
    <t>35,98</t>
  </si>
  <si>
    <t>35,51</t>
  </si>
  <si>
    <t>35,91</t>
  </si>
  <si>
    <t>36,02</t>
  </si>
  <si>
    <t>36,17</t>
  </si>
  <si>
    <t>36,14</t>
  </si>
  <si>
    <t>36,26</t>
  </si>
  <si>
    <t>35,77</t>
  </si>
  <si>
    <t>34,85</t>
  </si>
  <si>
    <t>34,72</t>
  </si>
  <si>
    <t>34,23</t>
  </si>
  <si>
    <t>34,56</t>
  </si>
  <si>
    <t>34,49</t>
  </si>
  <si>
    <t>34,62</t>
  </si>
  <si>
    <t>34,87</t>
  </si>
  <si>
    <t>34,61</t>
  </si>
  <si>
    <t>34,84</t>
  </si>
  <si>
    <t>34,83</t>
  </si>
  <si>
    <t>34,66</t>
  </si>
  <si>
    <t>35,24</t>
  </si>
  <si>
    <t>34,76</t>
  </si>
  <si>
    <t>34,42</t>
  </si>
  <si>
    <t>34,99</t>
  </si>
  <si>
    <t>34,64</t>
  </si>
  <si>
    <t>34,53</t>
  </si>
  <si>
    <t>36,40</t>
  </si>
  <si>
    <t>36,54</t>
  </si>
  <si>
    <t>37,62</t>
  </si>
  <si>
    <t>35,64</t>
  </si>
  <si>
    <t>36,41</t>
  </si>
  <si>
    <t>35,86</t>
  </si>
  <si>
    <t>35,63</t>
  </si>
  <si>
    <t>36,09</t>
  </si>
  <si>
    <t>35,97</t>
  </si>
  <si>
    <t>35,99</t>
  </si>
  <si>
    <t>35,80</t>
  </si>
  <si>
    <t>36,11</t>
  </si>
  <si>
    <t>35,59</t>
  </si>
  <si>
    <t>34,59</t>
  </si>
  <si>
    <t>35,09</t>
  </si>
  <si>
    <t>35,21</t>
  </si>
  <si>
    <t>34,81</t>
  </si>
  <si>
    <t>34,89</t>
  </si>
  <si>
    <t>35,29</t>
  </si>
  <si>
    <t>35,08</t>
  </si>
  <si>
    <t>35,04</t>
  </si>
  <si>
    <t>34,98</t>
  </si>
  <si>
    <t>34,86</t>
  </si>
  <si>
    <t>35,40</t>
  </si>
  <si>
    <t>35,37</t>
  </si>
  <si>
    <t>35,70</t>
  </si>
  <si>
    <t>35,13</t>
  </si>
  <si>
    <t>35,10</t>
  </si>
  <si>
    <t>35,60</t>
  </si>
  <si>
    <t>39,02</t>
  </si>
  <si>
    <t>34,93</t>
  </si>
  <si>
    <t>35,45</t>
  </si>
  <si>
    <t>Quali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</si>
</sst>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01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S9" sqref="S9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27" t="s">
        <v>4</v>
      </c>
      <c r="B2" s="27"/>
      <c r="C2" s="27"/>
      <c r="D2" s="27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8"/>
    </row>
    <row r="3" spans="2:16" ht="12.75">
      <c r="B3" s="12"/>
      <c r="C3" s="12"/>
      <c r="D3" s="12"/>
      <c r="L3" s="28" t="s">
        <v>16</v>
      </c>
      <c r="M3" s="28"/>
      <c r="N3" s="28"/>
      <c r="O3" s="28"/>
      <c r="P3" s="28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6">
        <v>102</v>
      </c>
      <c r="B5" s="6" t="s">
        <v>23</v>
      </c>
      <c r="C5" s="6" t="s">
        <v>24</v>
      </c>
      <c r="D5" s="6" t="s">
        <v>25</v>
      </c>
      <c r="E5" s="8" t="s">
        <v>142</v>
      </c>
      <c r="F5" s="8" t="s">
        <v>193</v>
      </c>
      <c r="G5" s="8" t="s">
        <v>235</v>
      </c>
      <c r="H5" s="8" t="s">
        <v>143</v>
      </c>
      <c r="Q5" s="8">
        <f>SUM(E5*$E$2+F5*$F$2+G5*$G$2+H5*$H$2+I5*$I$2+$J$2*J5+K5*$E$2+L5*$F$2+M5*$G$2+N5*$H$2+O5*$I$2+P5*$J$2)</f>
        <v>144.47</v>
      </c>
    </row>
    <row r="6" spans="1:17" ht="12.75">
      <c r="A6" s="6">
        <v>105</v>
      </c>
      <c r="B6" s="6" t="s">
        <v>26</v>
      </c>
      <c r="C6" s="6" t="s">
        <v>43</v>
      </c>
      <c r="D6" s="6" t="s">
        <v>66</v>
      </c>
      <c r="E6" s="8" t="s">
        <v>141</v>
      </c>
      <c r="F6" s="8" t="s">
        <v>147</v>
      </c>
      <c r="G6" s="8" t="s">
        <v>232</v>
      </c>
      <c r="H6" s="8" t="s">
        <v>270</v>
      </c>
      <c r="Q6" s="8">
        <f aca="true" t="shared" si="0" ref="Q6:Q70">SUM(E6*$E$2+F6*$F$2+G6*$G$2+H6*$H$2+I6*$I$2+$J$2*J6+K6*$E$2+L6*$F$2+M6*$G$2+N6*$H$2+O6*$I$2+P6*$J$2)</f>
        <v>144.32</v>
      </c>
    </row>
    <row r="7" spans="1:17" ht="12.75">
      <c r="A7" s="6">
        <v>106</v>
      </c>
      <c r="B7" s="6" t="s">
        <v>27</v>
      </c>
      <c r="C7" s="6" t="s">
        <v>44</v>
      </c>
      <c r="D7" s="6" t="s">
        <v>66</v>
      </c>
      <c r="E7" s="8" t="s">
        <v>144</v>
      </c>
      <c r="F7" s="8" t="s">
        <v>195</v>
      </c>
      <c r="G7" s="8" t="s">
        <v>237</v>
      </c>
      <c r="H7" s="8" t="s">
        <v>269</v>
      </c>
      <c r="Q7" s="8">
        <f t="shared" si="0"/>
        <v>143.85</v>
      </c>
    </row>
    <row r="8" spans="1:17" ht="12.75">
      <c r="A8" s="6">
        <v>108</v>
      </c>
      <c r="B8" s="6" t="s">
        <v>132</v>
      </c>
      <c r="C8" s="6" t="s">
        <v>133</v>
      </c>
      <c r="D8" s="6" t="s">
        <v>103</v>
      </c>
      <c r="E8" s="8" t="s">
        <v>145</v>
      </c>
      <c r="F8" s="8" t="s">
        <v>199</v>
      </c>
      <c r="G8" s="8" t="s">
        <v>240</v>
      </c>
      <c r="H8" s="8" t="s">
        <v>272</v>
      </c>
      <c r="Q8" s="8">
        <f t="shared" si="0"/>
        <v>144.62</v>
      </c>
    </row>
    <row r="9" spans="1:17" ht="12.75">
      <c r="A9" s="6">
        <v>115</v>
      </c>
      <c r="B9" s="6" t="s">
        <v>29</v>
      </c>
      <c r="C9" s="6" t="s">
        <v>46</v>
      </c>
      <c r="D9" s="6" t="s">
        <v>68</v>
      </c>
      <c r="E9" s="8" t="s">
        <v>143</v>
      </c>
      <c r="F9" s="8" t="s">
        <v>197</v>
      </c>
      <c r="G9" s="8" t="s">
        <v>238</v>
      </c>
      <c r="H9" s="8" t="s">
        <v>271</v>
      </c>
      <c r="Q9" s="8">
        <f t="shared" si="0"/>
        <v>143.86</v>
      </c>
    </row>
    <row r="10" spans="1:17" ht="12.75">
      <c r="A10" s="6">
        <v>116</v>
      </c>
      <c r="B10" s="6" t="s">
        <v>30</v>
      </c>
      <c r="C10" s="6" t="s">
        <v>47</v>
      </c>
      <c r="D10" s="6" t="s">
        <v>69</v>
      </c>
      <c r="E10" s="8" t="s">
        <v>146</v>
      </c>
      <c r="F10" s="8" t="s">
        <v>196</v>
      </c>
      <c r="G10" s="8" t="s">
        <v>239</v>
      </c>
      <c r="H10" s="8" t="s">
        <v>271</v>
      </c>
      <c r="Q10" s="8">
        <f t="shared" si="0"/>
        <v>144.89</v>
      </c>
    </row>
    <row r="11" spans="1:17" ht="12.75">
      <c r="A11" s="6">
        <v>118</v>
      </c>
      <c r="B11" s="6" t="s">
        <v>126</v>
      </c>
      <c r="C11" s="6" t="s">
        <v>127</v>
      </c>
      <c r="D11" s="6" t="s">
        <v>71</v>
      </c>
      <c r="E11" s="8" t="s">
        <v>149</v>
      </c>
      <c r="F11" s="8" t="s">
        <v>202</v>
      </c>
      <c r="G11" s="8" t="s">
        <v>242</v>
      </c>
      <c r="H11" s="8" t="s">
        <v>274</v>
      </c>
      <c r="Q11" s="8">
        <f t="shared" si="0"/>
        <v>143.89</v>
      </c>
    </row>
    <row r="12" spans="1:17" ht="12.75">
      <c r="A12" s="6">
        <v>123</v>
      </c>
      <c r="B12" s="6" t="s">
        <v>29</v>
      </c>
      <c r="C12" s="6" t="s">
        <v>49</v>
      </c>
      <c r="D12" s="6" t="s">
        <v>68</v>
      </c>
      <c r="E12" s="8" t="s">
        <v>148</v>
      </c>
      <c r="F12" s="8" t="s">
        <v>198</v>
      </c>
      <c r="G12" s="8" t="s">
        <v>241</v>
      </c>
      <c r="H12" s="8" t="s">
        <v>272</v>
      </c>
      <c r="Q12" s="8">
        <f t="shared" si="0"/>
        <v>144.31</v>
      </c>
    </row>
    <row r="13" spans="1:17" ht="12.75">
      <c r="A13" s="6">
        <v>126</v>
      </c>
      <c r="B13" s="6" t="s">
        <v>31</v>
      </c>
      <c r="C13" s="6" t="s">
        <v>50</v>
      </c>
      <c r="D13" s="6" t="s">
        <v>70</v>
      </c>
      <c r="E13" s="8" t="s">
        <v>147</v>
      </c>
      <c r="F13" s="8" t="s">
        <v>200</v>
      </c>
      <c r="G13" s="8" t="s">
        <v>245</v>
      </c>
      <c r="H13" s="8" t="s">
        <v>273</v>
      </c>
      <c r="Q13" s="8">
        <f t="shared" si="0"/>
        <v>145.34</v>
      </c>
    </row>
    <row r="14" spans="1:17" ht="12.75">
      <c r="A14" s="6">
        <v>129</v>
      </c>
      <c r="B14" s="6" t="s">
        <v>32</v>
      </c>
      <c r="C14" s="6" t="s">
        <v>51</v>
      </c>
      <c r="D14" s="6" t="s">
        <v>71</v>
      </c>
      <c r="E14" s="8" t="s">
        <v>150</v>
      </c>
      <c r="F14" s="8" t="s">
        <v>144</v>
      </c>
      <c r="G14" s="8" t="s">
        <v>243</v>
      </c>
      <c r="H14" s="8" t="s">
        <v>215</v>
      </c>
      <c r="Q14" s="8">
        <f t="shared" si="0"/>
        <v>143.23</v>
      </c>
    </row>
    <row r="15" spans="1:17" ht="12.75">
      <c r="A15" s="6">
        <v>146</v>
      </c>
      <c r="B15" s="6" t="s">
        <v>33</v>
      </c>
      <c r="C15" s="6" t="s">
        <v>52</v>
      </c>
      <c r="D15" s="6" t="s">
        <v>72</v>
      </c>
      <c r="E15" s="8" t="s">
        <v>151</v>
      </c>
      <c r="F15" s="8" t="s">
        <v>203</v>
      </c>
      <c r="G15" s="8" t="s">
        <v>244</v>
      </c>
      <c r="H15" s="8" t="s">
        <v>275</v>
      </c>
      <c r="Q15" s="8">
        <f t="shared" si="0"/>
        <v>144.43</v>
      </c>
    </row>
    <row r="16" spans="1:17" ht="12.75">
      <c r="A16" s="6">
        <v>154</v>
      </c>
      <c r="B16" s="6" t="s">
        <v>34</v>
      </c>
      <c r="C16" s="6" t="s">
        <v>53</v>
      </c>
      <c r="D16" s="6" t="s">
        <v>67</v>
      </c>
      <c r="E16" s="8" t="s">
        <v>152</v>
      </c>
      <c r="F16" s="8" t="s">
        <v>204</v>
      </c>
      <c r="G16" s="8" t="s">
        <v>153</v>
      </c>
      <c r="H16" s="8" t="s">
        <v>146</v>
      </c>
      <c r="Q16" s="8">
        <f t="shared" si="0"/>
        <v>147.25</v>
      </c>
    </row>
    <row r="17" spans="1:17" ht="12.75">
      <c r="A17" s="6">
        <v>161</v>
      </c>
      <c r="B17" s="6" t="s">
        <v>35</v>
      </c>
      <c r="C17" s="6" t="s">
        <v>54</v>
      </c>
      <c r="D17" s="6" t="s">
        <v>73</v>
      </c>
      <c r="E17" s="8" t="s">
        <v>154</v>
      </c>
      <c r="F17" s="8" t="s">
        <v>201</v>
      </c>
      <c r="G17" s="8" t="s">
        <v>248</v>
      </c>
      <c r="H17" s="8" t="s">
        <v>276</v>
      </c>
      <c r="Q17" s="8">
        <f t="shared" si="0"/>
        <v>145.39</v>
      </c>
    </row>
    <row r="18" spans="1:17" ht="12.75">
      <c r="A18" s="6">
        <v>163</v>
      </c>
      <c r="B18" s="6" t="s">
        <v>130</v>
      </c>
      <c r="C18" s="6" t="s">
        <v>131</v>
      </c>
      <c r="D18" s="6" t="s">
        <v>66</v>
      </c>
      <c r="E18" s="8" t="s">
        <v>155</v>
      </c>
      <c r="F18" s="8" t="s">
        <v>207</v>
      </c>
      <c r="G18" s="8" t="s">
        <v>217</v>
      </c>
      <c r="H18" s="8" t="s">
        <v>277</v>
      </c>
      <c r="Q18" s="8">
        <f t="shared" si="0"/>
        <v>143.17</v>
      </c>
    </row>
    <row r="19" spans="1:17" ht="12.75">
      <c r="A19" s="6">
        <v>181</v>
      </c>
      <c r="B19" s="6" t="s">
        <v>128</v>
      </c>
      <c r="C19" s="6" t="s">
        <v>129</v>
      </c>
      <c r="D19" s="6" t="s">
        <v>71</v>
      </c>
      <c r="E19" s="8" t="s">
        <v>153</v>
      </c>
      <c r="F19" s="8" t="s">
        <v>206</v>
      </c>
      <c r="G19" s="8" t="s">
        <v>246</v>
      </c>
      <c r="H19" s="8" t="s">
        <v>203</v>
      </c>
      <c r="Q19" s="8">
        <f t="shared" si="0"/>
        <v>145.31</v>
      </c>
    </row>
    <row r="20" spans="1:17" ht="12.75">
      <c r="A20" s="6">
        <v>192</v>
      </c>
      <c r="B20" s="6" t="s">
        <v>36</v>
      </c>
      <c r="C20" s="6" t="s">
        <v>55</v>
      </c>
      <c r="D20" s="6" t="s">
        <v>74</v>
      </c>
      <c r="E20" s="8" t="s">
        <v>156</v>
      </c>
      <c r="F20" s="8" t="s">
        <v>205</v>
      </c>
      <c r="G20" s="8" t="s">
        <v>247</v>
      </c>
      <c r="H20" s="8" t="s">
        <v>205</v>
      </c>
      <c r="Q20" s="8">
        <f t="shared" si="0"/>
        <v>144.39</v>
      </c>
    </row>
    <row r="21" spans="1:17" ht="12.75">
      <c r="A21" s="6">
        <v>203</v>
      </c>
      <c r="B21" s="6" t="s">
        <v>104</v>
      </c>
      <c r="C21" s="6" t="s">
        <v>47</v>
      </c>
      <c r="D21" s="23" t="s">
        <v>105</v>
      </c>
      <c r="E21" s="8" t="s">
        <v>139</v>
      </c>
      <c r="F21" s="8" t="s">
        <v>208</v>
      </c>
      <c r="G21" s="8" t="s">
        <v>233</v>
      </c>
      <c r="H21" s="8" t="s">
        <v>266</v>
      </c>
      <c r="Q21" s="8">
        <f t="shared" si="0"/>
        <v>146.62</v>
      </c>
    </row>
    <row r="22" spans="1:17" ht="12.75">
      <c r="A22" s="6">
        <v>204</v>
      </c>
      <c r="B22" s="24" t="s">
        <v>122</v>
      </c>
      <c r="C22" s="24" t="s">
        <v>106</v>
      </c>
      <c r="D22" s="23" t="s">
        <v>105</v>
      </c>
      <c r="E22" s="8" t="s">
        <v>140</v>
      </c>
      <c r="F22" s="8" t="s">
        <v>157</v>
      </c>
      <c r="G22" s="8" t="s">
        <v>234</v>
      </c>
      <c r="H22" s="8" t="s">
        <v>267</v>
      </c>
      <c r="Q22" s="8">
        <f t="shared" si="0"/>
        <v>148.8</v>
      </c>
    </row>
    <row r="23" spans="1:17" ht="12.75">
      <c r="A23" s="6">
        <v>205</v>
      </c>
      <c r="B23" s="25" t="s">
        <v>107</v>
      </c>
      <c r="C23" s="25" t="s">
        <v>108</v>
      </c>
      <c r="D23" s="23" t="s">
        <v>105</v>
      </c>
      <c r="E23" s="8" t="s">
        <v>157</v>
      </c>
      <c r="F23" s="8" t="s">
        <v>194</v>
      </c>
      <c r="G23" s="8" t="s">
        <v>236</v>
      </c>
      <c r="H23" s="8" t="s">
        <v>268</v>
      </c>
      <c r="Q23" s="8">
        <f t="shared" si="0"/>
        <v>149.6</v>
      </c>
    </row>
    <row r="24" spans="1:17" ht="12.75">
      <c r="A24" s="6">
        <v>302</v>
      </c>
      <c r="B24" s="6" t="s">
        <v>39</v>
      </c>
      <c r="C24" s="6" t="s">
        <v>117</v>
      </c>
      <c r="D24" s="6" t="s">
        <v>25</v>
      </c>
      <c r="E24" s="8" t="s">
        <v>160</v>
      </c>
      <c r="F24" s="8" t="s">
        <v>182</v>
      </c>
      <c r="G24" s="8" t="s">
        <v>252</v>
      </c>
      <c r="H24" s="8" t="s">
        <v>170</v>
      </c>
      <c r="Q24" s="8">
        <f t="shared" si="0"/>
        <v>138.69</v>
      </c>
    </row>
    <row r="25" spans="1:17" ht="12.75">
      <c r="A25" s="6">
        <v>303</v>
      </c>
      <c r="B25" s="6" t="s">
        <v>37</v>
      </c>
      <c r="C25" s="6" t="s">
        <v>50</v>
      </c>
      <c r="D25" s="6" t="s">
        <v>72</v>
      </c>
      <c r="E25" s="8" t="s">
        <v>159</v>
      </c>
      <c r="F25" s="8" t="s">
        <v>175</v>
      </c>
      <c r="G25" s="8" t="s">
        <v>251</v>
      </c>
      <c r="H25" s="8" t="s">
        <v>280</v>
      </c>
      <c r="Q25" s="8">
        <f t="shared" si="0"/>
        <v>138.31</v>
      </c>
    </row>
    <row r="26" spans="1:17" ht="12.75">
      <c r="A26" s="6">
        <v>306</v>
      </c>
      <c r="B26" s="6" t="s">
        <v>38</v>
      </c>
      <c r="C26" s="6" t="s">
        <v>56</v>
      </c>
      <c r="D26" s="6" t="s">
        <v>68</v>
      </c>
      <c r="E26" s="8" t="s">
        <v>161</v>
      </c>
      <c r="F26" s="8" t="s">
        <v>209</v>
      </c>
      <c r="G26" s="8" t="s">
        <v>254</v>
      </c>
      <c r="H26" s="8" t="s">
        <v>279</v>
      </c>
      <c r="Q26" s="8">
        <f t="shared" si="0"/>
        <v>138.44</v>
      </c>
    </row>
    <row r="27" spans="1:17" ht="12.75">
      <c r="A27" s="6">
        <v>308</v>
      </c>
      <c r="B27" s="6" t="s">
        <v>39</v>
      </c>
      <c r="C27" s="6" t="s">
        <v>58</v>
      </c>
      <c r="D27" s="6" t="s">
        <v>68</v>
      </c>
      <c r="E27" s="8" t="s">
        <v>162</v>
      </c>
      <c r="F27" s="8" t="s">
        <v>210</v>
      </c>
      <c r="G27" s="8" t="s">
        <v>210</v>
      </c>
      <c r="H27" s="8" t="s">
        <v>217</v>
      </c>
      <c r="Q27" s="8">
        <f t="shared" si="0"/>
        <v>139.58</v>
      </c>
    </row>
    <row r="28" spans="1:17" ht="12.75">
      <c r="A28" s="6">
        <v>310</v>
      </c>
      <c r="B28" s="6" t="s">
        <v>39</v>
      </c>
      <c r="C28" s="6" t="s">
        <v>59</v>
      </c>
      <c r="D28" s="6" t="s">
        <v>68</v>
      </c>
      <c r="E28" s="8" t="s">
        <v>163</v>
      </c>
      <c r="F28" s="8" t="s">
        <v>211</v>
      </c>
      <c r="G28" s="8" t="s">
        <v>250</v>
      </c>
      <c r="H28" s="8" t="s">
        <v>176</v>
      </c>
      <c r="Q28" s="8">
        <f t="shared" si="0"/>
        <v>139.2</v>
      </c>
    </row>
    <row r="29" spans="1:17" ht="12.75">
      <c r="A29" s="6">
        <v>312</v>
      </c>
      <c r="B29" s="6" t="s">
        <v>40</v>
      </c>
      <c r="C29" s="6" t="s">
        <v>60</v>
      </c>
      <c r="D29" s="6" t="s">
        <v>68</v>
      </c>
      <c r="E29" s="8" t="s">
        <v>165</v>
      </c>
      <c r="F29" s="8" t="s">
        <v>185</v>
      </c>
      <c r="G29" s="8" t="s">
        <v>188</v>
      </c>
      <c r="H29" s="8" t="s">
        <v>282</v>
      </c>
      <c r="Q29" s="8">
        <f t="shared" si="0"/>
        <v>139.7</v>
      </c>
    </row>
    <row r="30" spans="1:17" ht="12.75">
      <c r="A30" s="6">
        <v>315</v>
      </c>
      <c r="B30" s="6" t="s">
        <v>38</v>
      </c>
      <c r="C30" s="6" t="s">
        <v>62</v>
      </c>
      <c r="D30" s="6" t="s">
        <v>68</v>
      </c>
      <c r="E30" s="8" t="s">
        <v>167</v>
      </c>
      <c r="F30" s="8" t="s">
        <v>213</v>
      </c>
      <c r="G30" s="8" t="s">
        <v>255</v>
      </c>
      <c r="H30" s="8" t="s">
        <v>283</v>
      </c>
      <c r="Q30" s="8">
        <f t="shared" si="0"/>
        <v>139.6</v>
      </c>
    </row>
    <row r="31" spans="1:17" ht="12.75">
      <c r="A31" s="6">
        <v>320</v>
      </c>
      <c r="B31" s="6" t="s">
        <v>40</v>
      </c>
      <c r="C31" s="6" t="s">
        <v>47</v>
      </c>
      <c r="D31" s="6" t="s">
        <v>68</v>
      </c>
      <c r="E31" s="8" t="s">
        <v>164</v>
      </c>
      <c r="F31" s="8" t="s">
        <v>212</v>
      </c>
      <c r="G31" s="8" t="s">
        <v>167</v>
      </c>
      <c r="H31" s="8" t="s">
        <v>284</v>
      </c>
      <c r="Q31" s="8">
        <f t="shared" si="0"/>
        <v>140.25</v>
      </c>
    </row>
    <row r="32" spans="1:17" ht="12.75">
      <c r="A32" s="6">
        <v>322</v>
      </c>
      <c r="B32" s="6" t="s">
        <v>118</v>
      </c>
      <c r="C32" s="6" t="s">
        <v>119</v>
      </c>
      <c r="D32" s="6" t="s">
        <v>25</v>
      </c>
      <c r="E32" s="8" t="s">
        <v>186</v>
      </c>
      <c r="F32" s="8" t="s">
        <v>182</v>
      </c>
      <c r="G32" s="8" t="s">
        <v>224</v>
      </c>
      <c r="H32" s="8" t="s">
        <v>255</v>
      </c>
      <c r="Q32" s="8">
        <f t="shared" si="0"/>
        <v>140.37</v>
      </c>
    </row>
    <row r="33" spans="1:17" ht="12.75">
      <c r="A33" s="6">
        <v>324</v>
      </c>
      <c r="B33" s="6" t="s">
        <v>34</v>
      </c>
      <c r="C33" s="6" t="s">
        <v>63</v>
      </c>
      <c r="D33" s="6" t="s">
        <v>67</v>
      </c>
      <c r="E33" s="8" t="s">
        <v>166</v>
      </c>
      <c r="F33" s="8" t="s">
        <v>189</v>
      </c>
      <c r="G33" s="8" t="s">
        <v>163</v>
      </c>
      <c r="H33" s="8" t="s">
        <v>285</v>
      </c>
      <c r="Q33" s="8">
        <f t="shared" si="0"/>
        <v>139.68</v>
      </c>
    </row>
    <row r="34" spans="1:17" ht="12.75">
      <c r="A34" s="6">
        <v>328</v>
      </c>
      <c r="B34" s="6" t="s">
        <v>41</v>
      </c>
      <c r="C34" s="6" t="s">
        <v>64</v>
      </c>
      <c r="D34" s="6" t="s">
        <v>67</v>
      </c>
      <c r="E34" s="8" t="s">
        <v>169</v>
      </c>
      <c r="F34" s="8" t="s">
        <v>215</v>
      </c>
      <c r="G34" s="8" t="s">
        <v>216</v>
      </c>
      <c r="H34" s="8" t="s">
        <v>281</v>
      </c>
      <c r="Q34" s="8">
        <f t="shared" si="0"/>
        <v>140.51</v>
      </c>
    </row>
    <row r="35" spans="1:17" ht="12.75">
      <c r="A35" s="6">
        <v>333</v>
      </c>
      <c r="B35" s="6" t="s">
        <v>42</v>
      </c>
      <c r="C35" s="6" t="s">
        <v>65</v>
      </c>
      <c r="D35" s="6" t="s">
        <v>76</v>
      </c>
      <c r="E35" s="8" t="s">
        <v>185</v>
      </c>
      <c r="F35" s="8" t="s">
        <v>189</v>
      </c>
      <c r="G35" s="8" t="s">
        <v>256</v>
      </c>
      <c r="H35" s="8" t="s">
        <v>217</v>
      </c>
      <c r="Q35" s="8">
        <f t="shared" si="0"/>
        <v>140.1</v>
      </c>
    </row>
    <row r="36" spans="1:17" ht="12.75">
      <c r="A36" s="6">
        <v>334</v>
      </c>
      <c r="B36" s="6" t="s">
        <v>77</v>
      </c>
      <c r="C36" s="6" t="s">
        <v>85</v>
      </c>
      <c r="D36" s="6" t="s">
        <v>70</v>
      </c>
      <c r="E36" s="8" t="s">
        <v>171</v>
      </c>
      <c r="F36" s="8" t="s">
        <v>216</v>
      </c>
      <c r="G36" s="8" t="s">
        <v>257</v>
      </c>
      <c r="H36" s="8" t="s">
        <v>249</v>
      </c>
      <c r="Q36" s="8">
        <f t="shared" si="0"/>
        <v>139.82</v>
      </c>
    </row>
    <row r="37" spans="1:17" ht="12.75">
      <c r="A37" s="6">
        <v>339</v>
      </c>
      <c r="B37" s="6" t="s">
        <v>39</v>
      </c>
      <c r="C37" s="6" t="s">
        <v>86</v>
      </c>
      <c r="D37" s="6" t="s">
        <v>68</v>
      </c>
      <c r="E37" s="8" t="s">
        <v>173</v>
      </c>
      <c r="F37" s="8" t="s">
        <v>217</v>
      </c>
      <c r="G37" s="8" t="s">
        <v>217</v>
      </c>
      <c r="H37" s="8" t="s">
        <v>249</v>
      </c>
      <c r="Q37" s="8">
        <f t="shared" si="0"/>
        <v>139.73</v>
      </c>
    </row>
    <row r="38" spans="1:17" ht="12.75">
      <c r="A38" s="6">
        <v>342</v>
      </c>
      <c r="B38" s="6" t="s">
        <v>31</v>
      </c>
      <c r="C38" s="6" t="s">
        <v>87</v>
      </c>
      <c r="D38" s="6" t="s">
        <v>25</v>
      </c>
      <c r="E38" s="8" t="s">
        <v>175</v>
      </c>
      <c r="F38" s="8" t="s">
        <v>219</v>
      </c>
      <c r="G38" s="8" t="s">
        <v>260</v>
      </c>
      <c r="H38" s="8" t="s">
        <v>288</v>
      </c>
      <c r="Q38" s="8">
        <f t="shared" si="0"/>
        <v>140.15</v>
      </c>
    </row>
    <row r="39" spans="1:17" ht="12.75">
      <c r="A39" s="6">
        <v>343</v>
      </c>
      <c r="B39" s="6" t="s">
        <v>78</v>
      </c>
      <c r="C39" s="6" t="s">
        <v>88</v>
      </c>
      <c r="D39" s="6" t="s">
        <v>69</v>
      </c>
      <c r="E39" s="8" t="s">
        <v>168</v>
      </c>
      <c r="F39" s="8" t="s">
        <v>214</v>
      </c>
      <c r="G39" s="8" t="s">
        <v>256</v>
      </c>
      <c r="H39" s="8" t="s">
        <v>286</v>
      </c>
      <c r="Q39" s="8">
        <f t="shared" si="0"/>
        <v>139.18</v>
      </c>
    </row>
    <row r="40" spans="1:17" ht="12.75">
      <c r="A40" s="6">
        <v>344</v>
      </c>
      <c r="B40" s="6" t="s">
        <v>78</v>
      </c>
      <c r="C40" s="6" t="s">
        <v>89</v>
      </c>
      <c r="D40" s="6" t="s">
        <v>69</v>
      </c>
      <c r="E40" s="8" t="s">
        <v>176</v>
      </c>
      <c r="F40" s="8" t="s">
        <v>182</v>
      </c>
      <c r="G40" s="8" t="s">
        <v>261</v>
      </c>
      <c r="H40" s="8" t="s">
        <v>255</v>
      </c>
      <c r="Q40" s="8">
        <f t="shared" si="0"/>
        <v>139.55</v>
      </c>
    </row>
    <row r="41" spans="1:17" ht="12.75">
      <c r="A41" s="6">
        <v>345</v>
      </c>
      <c r="B41" s="6" t="s">
        <v>79</v>
      </c>
      <c r="C41" s="6" t="s">
        <v>90</v>
      </c>
      <c r="D41" s="6" t="s">
        <v>69</v>
      </c>
      <c r="E41" s="8" t="s">
        <v>170</v>
      </c>
      <c r="F41" s="8" t="s">
        <v>187</v>
      </c>
      <c r="G41" s="8" t="s">
        <v>253</v>
      </c>
      <c r="H41" s="8" t="s">
        <v>287</v>
      </c>
      <c r="Q41" s="8">
        <f t="shared" si="0"/>
        <v>139.27</v>
      </c>
    </row>
    <row r="42" spans="1:17" ht="12.75">
      <c r="A42" s="6">
        <v>346</v>
      </c>
      <c r="B42" s="6" t="s">
        <v>80</v>
      </c>
      <c r="C42" s="6" t="s">
        <v>91</v>
      </c>
      <c r="D42" s="6" t="s">
        <v>102</v>
      </c>
      <c r="E42" s="8" t="s">
        <v>171</v>
      </c>
      <c r="F42" s="8" t="s">
        <v>188</v>
      </c>
      <c r="G42" s="8" t="s">
        <v>258</v>
      </c>
      <c r="H42" s="8" t="s">
        <v>158</v>
      </c>
      <c r="Q42" s="8">
        <f t="shared" si="0"/>
        <v>139.54</v>
      </c>
    </row>
    <row r="43" spans="1:17" ht="12.75">
      <c r="A43" s="6">
        <v>348</v>
      </c>
      <c r="B43" s="19" t="s">
        <v>29</v>
      </c>
      <c r="C43" s="22" t="s">
        <v>92</v>
      </c>
      <c r="D43" s="22" t="s">
        <v>68</v>
      </c>
      <c r="E43" s="8" t="s">
        <v>172</v>
      </c>
      <c r="F43" s="8" t="s">
        <v>218</v>
      </c>
      <c r="G43" s="8" t="s">
        <v>258</v>
      </c>
      <c r="H43" s="8" t="s">
        <v>158</v>
      </c>
      <c r="Q43" s="8">
        <f t="shared" si="0"/>
        <v>139.36</v>
      </c>
    </row>
    <row r="44" spans="1:17" ht="12.75">
      <c r="A44" s="6">
        <v>352</v>
      </c>
      <c r="B44" s="6" t="s">
        <v>118</v>
      </c>
      <c r="C44" s="6" t="s">
        <v>120</v>
      </c>
      <c r="D44" s="6" t="s">
        <v>72</v>
      </c>
      <c r="E44" s="8" t="s">
        <v>174</v>
      </c>
      <c r="F44" s="8" t="s">
        <v>215</v>
      </c>
      <c r="G44" s="8" t="s">
        <v>259</v>
      </c>
      <c r="H44" s="8" t="s">
        <v>223</v>
      </c>
      <c r="Q44" s="8">
        <f t="shared" si="0"/>
        <v>139.71</v>
      </c>
    </row>
    <row r="45" spans="1:17" ht="12.75">
      <c r="A45" s="6">
        <v>354</v>
      </c>
      <c r="B45" s="6" t="s">
        <v>39</v>
      </c>
      <c r="C45" s="6" t="s">
        <v>121</v>
      </c>
      <c r="D45" s="6" t="s">
        <v>25</v>
      </c>
      <c r="E45" s="8" t="s">
        <v>169</v>
      </c>
      <c r="F45" s="8" t="s">
        <v>222</v>
      </c>
      <c r="G45" s="8" t="s">
        <v>219</v>
      </c>
      <c r="H45" s="8" t="s">
        <v>258</v>
      </c>
      <c r="Q45" s="8">
        <f t="shared" si="0"/>
        <v>139.68</v>
      </c>
    </row>
    <row r="46" spans="1:17" ht="12.75">
      <c r="A46" s="6">
        <v>355</v>
      </c>
      <c r="B46" s="6" t="s">
        <v>33</v>
      </c>
      <c r="C46" s="6" t="s">
        <v>93</v>
      </c>
      <c r="D46" s="6" t="s">
        <v>72</v>
      </c>
      <c r="E46" s="8" t="s">
        <v>163</v>
      </c>
      <c r="F46" s="8" t="s">
        <v>220</v>
      </c>
      <c r="G46" s="8" t="s">
        <v>252</v>
      </c>
      <c r="H46" s="8" t="s">
        <v>289</v>
      </c>
      <c r="Q46" s="8">
        <f t="shared" si="0"/>
        <v>139.87</v>
      </c>
    </row>
    <row r="47" spans="1:17" ht="12.75">
      <c r="A47" s="6">
        <v>357</v>
      </c>
      <c r="B47" s="6" t="s">
        <v>116</v>
      </c>
      <c r="C47" s="6" t="s">
        <v>115</v>
      </c>
      <c r="D47" s="6" t="s">
        <v>72</v>
      </c>
      <c r="E47" s="8" t="s">
        <v>179</v>
      </c>
      <c r="F47" s="8" t="s">
        <v>210</v>
      </c>
      <c r="G47" s="8" t="s">
        <v>185</v>
      </c>
      <c r="H47" s="8" t="s">
        <v>257</v>
      </c>
      <c r="Q47" s="8">
        <f t="shared" si="0"/>
        <v>139.91</v>
      </c>
    </row>
    <row r="48" spans="1:17" ht="12.75">
      <c r="A48" s="6">
        <v>360</v>
      </c>
      <c r="B48" s="6" t="s">
        <v>126</v>
      </c>
      <c r="C48" s="6" t="s">
        <v>134</v>
      </c>
      <c r="D48" s="6" t="s">
        <v>71</v>
      </c>
      <c r="E48" s="8" t="s">
        <v>180</v>
      </c>
      <c r="F48" s="8" t="s">
        <v>224</v>
      </c>
      <c r="G48" s="8" t="s">
        <v>264</v>
      </c>
      <c r="H48" s="8" t="s">
        <v>226</v>
      </c>
      <c r="Q48" s="8">
        <f t="shared" si="0"/>
        <v>140.02</v>
      </c>
    </row>
    <row r="49" spans="1:17" ht="12.75">
      <c r="A49" s="6">
        <v>362</v>
      </c>
      <c r="B49" s="20" t="s">
        <v>32</v>
      </c>
      <c r="C49" s="22" t="s">
        <v>57</v>
      </c>
      <c r="D49" s="22" t="s">
        <v>71</v>
      </c>
      <c r="E49" s="8" t="s">
        <v>163</v>
      </c>
      <c r="F49" s="8" t="s">
        <v>221</v>
      </c>
      <c r="G49" s="8" t="s">
        <v>262</v>
      </c>
      <c r="H49" s="8" t="s">
        <v>286</v>
      </c>
      <c r="Q49" s="8">
        <f t="shared" si="0"/>
        <v>139.14</v>
      </c>
    </row>
    <row r="50" spans="1:17" ht="12.75">
      <c r="A50" s="6">
        <v>363</v>
      </c>
      <c r="B50" s="21" t="s">
        <v>41</v>
      </c>
      <c r="C50" s="23" t="s">
        <v>94</v>
      </c>
      <c r="D50" s="23" t="s">
        <v>67</v>
      </c>
      <c r="E50" s="8" t="s">
        <v>181</v>
      </c>
      <c r="F50" s="8" t="s">
        <v>223</v>
      </c>
      <c r="G50" s="8" t="s">
        <v>232</v>
      </c>
      <c r="H50" s="8" t="s">
        <v>269</v>
      </c>
      <c r="Q50" s="8">
        <f t="shared" si="0"/>
        <v>142.38</v>
      </c>
    </row>
    <row r="51" spans="1:17" ht="12.75">
      <c r="A51" s="6">
        <v>366</v>
      </c>
      <c r="B51" s="6" t="s">
        <v>31</v>
      </c>
      <c r="C51" s="6" t="s">
        <v>24</v>
      </c>
      <c r="D51" s="23" t="s">
        <v>70</v>
      </c>
      <c r="E51" s="8" t="s">
        <v>177</v>
      </c>
      <c r="F51" s="8" t="s">
        <v>191</v>
      </c>
      <c r="G51" s="8" t="s">
        <v>263</v>
      </c>
      <c r="H51" s="8" t="s">
        <v>149</v>
      </c>
      <c r="Q51" s="8">
        <f t="shared" si="0"/>
        <v>140.61</v>
      </c>
    </row>
    <row r="52" spans="1:17" ht="12.75">
      <c r="A52" s="6">
        <v>368</v>
      </c>
      <c r="B52" s="6" t="s">
        <v>34</v>
      </c>
      <c r="C52" s="6" t="s">
        <v>95</v>
      </c>
      <c r="D52" s="23" t="s">
        <v>67</v>
      </c>
      <c r="E52" s="8" t="s">
        <v>183</v>
      </c>
      <c r="F52" s="8" t="s">
        <v>217</v>
      </c>
      <c r="G52" s="8" t="s">
        <v>211</v>
      </c>
      <c r="H52" s="8" t="s">
        <v>263</v>
      </c>
      <c r="Q52" s="8">
        <f t="shared" si="0"/>
        <v>140.57</v>
      </c>
    </row>
    <row r="53" spans="1:17" ht="12.75">
      <c r="A53" s="6">
        <v>370</v>
      </c>
      <c r="B53" s="6" t="s">
        <v>135</v>
      </c>
      <c r="C53" s="6" t="s">
        <v>48</v>
      </c>
      <c r="D53" s="23" t="s">
        <v>75</v>
      </c>
      <c r="E53" s="8" t="s">
        <v>166</v>
      </c>
      <c r="F53" s="8" t="s">
        <v>226</v>
      </c>
      <c r="G53" s="8" t="s">
        <v>265</v>
      </c>
      <c r="H53" s="8" t="s">
        <v>293</v>
      </c>
      <c r="Q53" s="8">
        <f t="shared" si="0"/>
        <v>139.54</v>
      </c>
    </row>
    <row r="54" spans="1:17" ht="12.75">
      <c r="A54" s="6">
        <v>375</v>
      </c>
      <c r="B54" s="6" t="s">
        <v>26</v>
      </c>
      <c r="C54" s="6" t="s">
        <v>96</v>
      </c>
      <c r="D54" s="23" t="s">
        <v>66</v>
      </c>
      <c r="E54" s="8" t="s">
        <v>178</v>
      </c>
      <c r="F54" s="8" t="s">
        <v>189</v>
      </c>
      <c r="G54" s="8" t="s">
        <v>171</v>
      </c>
      <c r="H54" s="8" t="s">
        <v>290</v>
      </c>
      <c r="Q54" s="8">
        <f t="shared" si="0"/>
        <v>140.73</v>
      </c>
    </row>
    <row r="55" spans="1:17" ht="12.75">
      <c r="A55" s="6">
        <v>379</v>
      </c>
      <c r="B55" s="6" t="s">
        <v>136</v>
      </c>
      <c r="C55" s="6" t="s">
        <v>137</v>
      </c>
      <c r="D55" s="23" t="s">
        <v>66</v>
      </c>
      <c r="E55" s="8" t="s">
        <v>158</v>
      </c>
      <c r="F55" s="8" t="s">
        <v>225</v>
      </c>
      <c r="G55" s="8" t="s">
        <v>265</v>
      </c>
      <c r="H55" s="8" t="s">
        <v>292</v>
      </c>
      <c r="Q55" s="8">
        <f t="shared" si="0"/>
        <v>139.92</v>
      </c>
    </row>
    <row r="56" spans="1:17" ht="12.75">
      <c r="A56" s="6">
        <v>384</v>
      </c>
      <c r="B56" s="6" t="s">
        <v>81</v>
      </c>
      <c r="C56" s="6" t="s">
        <v>97</v>
      </c>
      <c r="D56" s="23" t="s">
        <v>102</v>
      </c>
      <c r="E56" s="8" t="s">
        <v>184</v>
      </c>
      <c r="F56" s="8" t="s">
        <v>195</v>
      </c>
      <c r="G56" s="8" t="s">
        <v>220</v>
      </c>
      <c r="H56" s="8" t="s">
        <v>291</v>
      </c>
      <c r="Q56" s="8">
        <f t="shared" si="0"/>
        <v>142.53</v>
      </c>
    </row>
    <row r="57" spans="1:17" ht="12.75">
      <c r="A57" s="6">
        <v>388</v>
      </c>
      <c r="B57" s="6" t="s">
        <v>82</v>
      </c>
      <c r="C57" s="6" t="s">
        <v>64</v>
      </c>
      <c r="D57" s="23" t="s">
        <v>103</v>
      </c>
      <c r="E57" s="8" t="s">
        <v>158</v>
      </c>
      <c r="F57" s="8" t="s">
        <v>189</v>
      </c>
      <c r="G57" s="8" t="s">
        <v>250</v>
      </c>
      <c r="H57" s="8" t="s">
        <v>179</v>
      </c>
      <c r="Q57" s="8">
        <f t="shared" si="0"/>
        <v>140.22</v>
      </c>
    </row>
    <row r="58" spans="1:17" ht="12.75">
      <c r="A58" s="6">
        <v>391</v>
      </c>
      <c r="B58" s="6" t="s">
        <v>28</v>
      </c>
      <c r="C58" s="6" t="s">
        <v>45</v>
      </c>
      <c r="D58" s="23" t="s">
        <v>67</v>
      </c>
      <c r="E58" s="8" t="s">
        <v>182</v>
      </c>
      <c r="F58" s="26">
        <v>36.06</v>
      </c>
      <c r="G58" s="8" t="s">
        <v>255</v>
      </c>
      <c r="H58" s="8" t="s">
        <v>294</v>
      </c>
      <c r="Q58" s="8">
        <f t="shared" si="0"/>
        <v>141.55</v>
      </c>
    </row>
    <row r="59" spans="1:17" ht="12.75">
      <c r="A59" s="6">
        <v>392</v>
      </c>
      <c r="B59" s="19" t="s">
        <v>122</v>
      </c>
      <c r="C59" s="22" t="s">
        <v>110</v>
      </c>
      <c r="D59" s="22" t="s">
        <v>105</v>
      </c>
      <c r="E59" s="8" t="s">
        <v>191</v>
      </c>
      <c r="F59" s="8" t="s">
        <v>142</v>
      </c>
      <c r="G59" s="8" t="s">
        <v>249</v>
      </c>
      <c r="H59" s="8" t="s">
        <v>278</v>
      </c>
      <c r="Q59" s="8">
        <f t="shared" si="0"/>
        <v>142.17</v>
      </c>
    </row>
    <row r="60" spans="1:17" ht="12.75">
      <c r="A60" s="6">
        <v>393</v>
      </c>
      <c r="B60" s="25" t="s">
        <v>109</v>
      </c>
      <c r="C60" s="25" t="s">
        <v>61</v>
      </c>
      <c r="D60" s="23" t="s">
        <v>105</v>
      </c>
      <c r="E60" s="8" t="s">
        <v>192</v>
      </c>
      <c r="F60" s="8" t="s">
        <v>193</v>
      </c>
      <c r="G60" s="8" t="s">
        <v>212</v>
      </c>
      <c r="H60" s="26">
        <v>35.58</v>
      </c>
      <c r="Q60" s="8">
        <f t="shared" si="0"/>
        <v>143.24</v>
      </c>
    </row>
    <row r="61" spans="1:17" ht="12.75">
      <c r="A61" s="6">
        <v>501</v>
      </c>
      <c r="B61" s="6" t="s">
        <v>27</v>
      </c>
      <c r="C61" s="6" t="s">
        <v>98</v>
      </c>
      <c r="D61" s="23" t="s">
        <v>66</v>
      </c>
      <c r="E61" s="26">
        <v>34.62</v>
      </c>
      <c r="F61" s="8" t="s">
        <v>229</v>
      </c>
      <c r="G61" s="8" t="s">
        <v>176</v>
      </c>
      <c r="H61" s="8" t="s">
        <v>296</v>
      </c>
      <c r="Q61" s="8">
        <f t="shared" si="0"/>
        <v>140.07</v>
      </c>
    </row>
    <row r="62" spans="1:17" ht="12.75">
      <c r="A62" s="6">
        <v>507</v>
      </c>
      <c r="B62" s="6" t="s">
        <v>42</v>
      </c>
      <c r="C62" s="6" t="s">
        <v>99</v>
      </c>
      <c r="D62" s="23" t="s">
        <v>76</v>
      </c>
      <c r="E62" s="26">
        <v>35.23</v>
      </c>
      <c r="F62" s="8" t="s">
        <v>228</v>
      </c>
      <c r="G62" s="8" t="s">
        <v>183</v>
      </c>
      <c r="H62" s="8" t="s">
        <v>287</v>
      </c>
      <c r="Q62" s="8">
        <f t="shared" si="0"/>
        <v>141.21</v>
      </c>
    </row>
    <row r="63" spans="1:17" ht="12.75">
      <c r="A63" s="6">
        <v>512</v>
      </c>
      <c r="B63" s="6" t="s">
        <v>83</v>
      </c>
      <c r="C63" s="6" t="s">
        <v>65</v>
      </c>
      <c r="D63" s="23" t="s">
        <v>76</v>
      </c>
      <c r="E63" s="8" t="s">
        <v>188</v>
      </c>
      <c r="F63" s="8" t="s">
        <v>231</v>
      </c>
      <c r="G63" s="8" t="s">
        <v>158</v>
      </c>
      <c r="H63" s="8" t="s">
        <v>280</v>
      </c>
      <c r="Q63" s="8">
        <f t="shared" si="0"/>
        <v>140.5</v>
      </c>
    </row>
    <row r="64" spans="1:17" ht="12.75">
      <c r="A64" s="6">
        <v>518</v>
      </c>
      <c r="B64" s="6" t="s">
        <v>135</v>
      </c>
      <c r="C64" s="6" t="s">
        <v>138</v>
      </c>
      <c r="D64" s="23" t="s">
        <v>75</v>
      </c>
      <c r="E64" s="8" t="s">
        <v>190</v>
      </c>
      <c r="F64" s="8" t="s">
        <v>219</v>
      </c>
      <c r="G64" s="8" t="s">
        <v>226</v>
      </c>
      <c r="H64" s="8" t="s">
        <v>222</v>
      </c>
      <c r="Q64" s="8">
        <f t="shared" si="0"/>
        <v>140.8</v>
      </c>
    </row>
    <row r="65" spans="1:17" ht="12.75">
      <c r="A65" s="6">
        <v>519</v>
      </c>
      <c r="B65" s="6" t="s">
        <v>84</v>
      </c>
      <c r="C65" s="6" t="s">
        <v>100</v>
      </c>
      <c r="D65" s="23" t="s">
        <v>68</v>
      </c>
      <c r="E65" s="8" t="s">
        <v>189</v>
      </c>
      <c r="F65" s="8" t="s">
        <v>230</v>
      </c>
      <c r="G65" s="8" t="s">
        <v>191</v>
      </c>
      <c r="H65" s="8" t="s">
        <v>211</v>
      </c>
      <c r="Q65" s="8">
        <f t="shared" si="0"/>
        <v>141.31</v>
      </c>
    </row>
    <row r="66" spans="1:17" ht="12.75">
      <c r="A66" s="6">
        <v>520</v>
      </c>
      <c r="B66" s="21" t="s">
        <v>30</v>
      </c>
      <c r="C66" s="23" t="s">
        <v>101</v>
      </c>
      <c r="D66" s="23" t="s">
        <v>69</v>
      </c>
      <c r="E66" s="8" t="s">
        <v>187</v>
      </c>
      <c r="F66" s="8" t="s">
        <v>232</v>
      </c>
      <c r="G66" s="8" t="s">
        <v>188</v>
      </c>
      <c r="H66" s="8" t="s">
        <v>297</v>
      </c>
      <c r="Q66" s="8">
        <f t="shared" si="0"/>
        <v>141.36</v>
      </c>
    </row>
    <row r="67" spans="1:17" ht="12.75">
      <c r="A67" s="6">
        <v>601</v>
      </c>
      <c r="B67" s="25" t="s">
        <v>107</v>
      </c>
      <c r="C67" s="25" t="s">
        <v>112</v>
      </c>
      <c r="D67" s="23" t="s">
        <v>105</v>
      </c>
      <c r="Q67" s="8">
        <f t="shared" si="0"/>
        <v>0</v>
      </c>
    </row>
    <row r="68" spans="1:17" ht="12.75">
      <c r="A68" s="6">
        <v>602</v>
      </c>
      <c r="B68" s="21" t="s">
        <v>113</v>
      </c>
      <c r="C68" s="23" t="s">
        <v>114</v>
      </c>
      <c r="D68" s="23" t="s">
        <v>105</v>
      </c>
      <c r="Q68" s="8">
        <f t="shared" si="0"/>
        <v>0</v>
      </c>
    </row>
    <row r="69" spans="1:17" ht="12.75">
      <c r="A69" s="6">
        <v>603</v>
      </c>
      <c r="B69" s="21" t="s">
        <v>34</v>
      </c>
      <c r="C69" s="23" t="s">
        <v>125</v>
      </c>
      <c r="D69" s="23" t="s">
        <v>105</v>
      </c>
      <c r="Q69" s="8">
        <f t="shared" si="0"/>
        <v>0</v>
      </c>
    </row>
    <row r="70" spans="1:17" ht="12.75">
      <c r="A70" s="6">
        <v>604</v>
      </c>
      <c r="B70" s="19" t="s">
        <v>123</v>
      </c>
      <c r="C70" s="22" t="s">
        <v>124</v>
      </c>
      <c r="D70" s="22" t="s">
        <v>105</v>
      </c>
      <c r="Q70" s="8">
        <f t="shared" si="0"/>
        <v>0</v>
      </c>
    </row>
    <row r="71" spans="1:17" ht="12.75">
      <c r="A71" s="6">
        <v>605</v>
      </c>
      <c r="B71" s="25" t="s">
        <v>107</v>
      </c>
      <c r="C71" s="25" t="s">
        <v>111</v>
      </c>
      <c r="D71" s="23" t="s">
        <v>105</v>
      </c>
      <c r="Q71" s="8">
        <f aca="true" t="shared" si="1" ref="Q71:Q134">SUM(E71*$E$2+F71*$F$2+G71*$G$2+H71*$H$2+I71*$I$2+$J$2*J71+K71*$E$2+L71*$F$2+M71*$G$2+N71*$H$2+O71*$I$2+P71*$J$2)</f>
        <v>0</v>
      </c>
    </row>
    <row r="72" spans="1:17" ht="12.75">
      <c r="A72" s="6">
        <v>999</v>
      </c>
      <c r="E72" s="8" t="s">
        <v>184</v>
      </c>
      <c r="F72" s="8" t="s">
        <v>227</v>
      </c>
      <c r="G72" s="8" t="s">
        <v>220</v>
      </c>
      <c r="H72" s="8" t="s">
        <v>295</v>
      </c>
      <c r="Q72" s="8">
        <f t="shared" si="1"/>
        <v>146.18</v>
      </c>
    </row>
    <row r="73" ht="12.75">
      <c r="Q73" s="8">
        <f t="shared" si="1"/>
        <v>0</v>
      </c>
    </row>
    <row r="74" spans="2:17" ht="12.75">
      <c r="B74" s="14"/>
      <c r="C74" s="15"/>
      <c r="D74" s="15"/>
      <c r="Q74" s="8">
        <f t="shared" si="1"/>
        <v>0</v>
      </c>
    </row>
    <row r="75" ht="12.75">
      <c r="Q75" s="8">
        <f t="shared" si="1"/>
        <v>0</v>
      </c>
    </row>
    <row r="76" ht="12.75">
      <c r="Q76" s="8">
        <f t="shared" si="1"/>
        <v>0</v>
      </c>
    </row>
    <row r="77" spans="2:17" ht="12.75">
      <c r="B77" s="14"/>
      <c r="C77" s="15"/>
      <c r="D77" s="15"/>
      <c r="Q77" s="8">
        <f t="shared" si="1"/>
        <v>0</v>
      </c>
    </row>
    <row r="78" ht="12.75">
      <c r="Q78" s="8">
        <f t="shared" si="1"/>
        <v>0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ht="12.75">
      <c r="Q81" s="8">
        <f t="shared" si="1"/>
        <v>0</v>
      </c>
    </row>
    <row r="82" spans="2:17" ht="12.75">
      <c r="B82" s="16"/>
      <c r="C82" s="17"/>
      <c r="D82" s="17"/>
      <c r="Q82" s="8">
        <f t="shared" si="1"/>
        <v>0</v>
      </c>
    </row>
    <row r="83" ht="12.75">
      <c r="Q83" s="8">
        <f t="shared" si="1"/>
        <v>0</v>
      </c>
    </row>
    <row r="84" spans="2:17" ht="12.75">
      <c r="B84" s="12"/>
      <c r="C84" s="12"/>
      <c r="D84" s="12"/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t="shared" si="1"/>
        <v>0</v>
      </c>
    </row>
    <row r="135" ht="12.75">
      <c r="Q135" s="8">
        <f aca="true" t="shared" si="2" ref="Q135:Q198">SUM(E135*$E$2+F135*$F$2+G135*$G$2+H135*$H$2+I135*$I$2+$J$2*J135+K135*$E$2+L135*$F$2+M135*$G$2+N135*$H$2+O135*$I$2+P135*$J$2)</f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t="shared" si="2"/>
        <v>0</v>
      </c>
    </row>
    <row r="199" ht="12.75">
      <c r="Q199" s="8">
        <f aca="true" t="shared" si="3" ref="Q199:Q262">SUM(E199*$E$2+F199*$F$2+G199*$G$2+H199*$H$2+I199*$I$2+$J$2*J199+K199*$E$2+L199*$F$2+M199*$G$2+N199*$H$2+O199*$I$2+P199*$J$2)</f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t="shared" si="3"/>
        <v>0</v>
      </c>
    </row>
    <row r="263" ht="12.75">
      <c r="Q263" s="8">
        <f aca="true" t="shared" si="4" ref="Q263:Q301">SUM(E263*$E$2+F263*$F$2+G263*$G$2+H263*$H$2+I263*$I$2+$J$2*J263+K263*$E$2+L263*$F$2+M263*$G$2+N263*$H$2+O263*$I$2+P263*$J$2)</f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  <row r="301" ht="12.75">
      <c r="Q301" s="8">
        <f t="shared" si="4"/>
        <v>0</v>
      </c>
    </row>
  </sheetData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23"/>
  <sheetViews>
    <sheetView zoomScale="95" zoomScaleNormal="95" workbookViewId="0" topLeftCell="D1">
      <pane ySplit="7" topLeftCell="BM8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203</v>
      </c>
      <c r="C8" s="2" t="str">
        <f>+VLOOKUP($B8,Gesamt!$A$5:$D$301,2,FALSE)</f>
        <v>Wetter</v>
      </c>
      <c r="D8" s="2" t="str">
        <f>+VLOOKUP($B8,Gesamt!$A$5:$D$301,3,FALSE)</f>
        <v>Sebastian</v>
      </c>
      <c r="E8" s="1" t="str">
        <f>+VLOOKUP($B8,Gesamt!$A$5:$D$301,4,FALSE)</f>
        <v>Billerbeck</v>
      </c>
      <c r="F8" s="10" t="str">
        <f>+VLOOKUP($B8,Gesamt!$A$5:$F$301,5,FALSE)</f>
        <v>37,01</v>
      </c>
      <c r="G8" s="10" t="str">
        <f>+VLOOKUP($B8,Gesamt!$A$5:$G$301,6,FALSE)</f>
        <v>37,14</v>
      </c>
      <c r="H8" s="10" t="str">
        <f>+VLOOKUP($B8,Gesamt!$A$5:$H$301,7,FALSE)</f>
        <v>36,07</v>
      </c>
      <c r="I8" s="10" t="str">
        <f>+VLOOKUP($B8,Gesamt!$A$5:$I$301,8,FALSE)</f>
        <v>36,40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>(F8*$F$4+G8*$G$4+H8*$H$4+I8*$I$4+J8*$J$4+K8*$K$4+L8*$F$4+M8*$G$4+N8*$H$4+O8*$I$4+P8*$J$4+Q8*$J$4)</f>
        <v>146.62</v>
      </c>
      <c r="S8" s="8">
        <f>IF(R8&gt;0,R8*-1,-1000)</f>
        <v>-146.62</v>
      </c>
    </row>
    <row r="9" spans="1:19" ht="12.75">
      <c r="A9" s="1">
        <f>IF(R9&gt;0,RANK(S9,S:S),0)</f>
        <v>2</v>
      </c>
      <c r="B9" s="6">
        <v>204</v>
      </c>
      <c r="C9" s="2" t="str">
        <f>+VLOOKUP($B9,Gesamt!$A$5:$D$301,2,FALSE)</f>
        <v>Dircks</v>
      </c>
      <c r="D9" s="2" t="str">
        <f>+VLOOKUP($B9,Gesamt!$A$5:$D$301,3,FALSE)</f>
        <v>Michaela</v>
      </c>
      <c r="E9" s="1" t="str">
        <f>+VLOOKUP($B9,Gesamt!$A$5:$D$301,4,FALSE)</f>
        <v>Billerbeck</v>
      </c>
      <c r="F9" s="10" t="str">
        <f>+VLOOKUP($B9,Gesamt!$A$5:$F$301,5,FALSE)</f>
        <v>38,33</v>
      </c>
      <c r="G9" s="10" t="str">
        <f>+VLOOKUP($B9,Gesamt!$A$5:$G$301,6,FALSE)</f>
        <v>36,76</v>
      </c>
      <c r="H9" s="10" t="str">
        <f>+VLOOKUP($B9,Gesamt!$A$5:$H$301,7,FALSE)</f>
        <v>37,17</v>
      </c>
      <c r="I9" s="10" t="str">
        <f>+VLOOKUP($B9,Gesamt!$A$5:$I$301,8,FALSE)</f>
        <v>36,54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>(F9*$F$4+G9*$G$4+H9*$H$4+I9*$I$4+J9*$J$4+K9*$K$4+L9*$F$4+M9*$G$4+N9*$H$4+O9*$I$4+P9*$J$4+Q9*$J$4)</f>
        <v>148.8</v>
      </c>
      <c r="S9" s="8">
        <f>IF(R9&gt;0,R9*-1,-1000)</f>
        <v>-148.8</v>
      </c>
    </row>
    <row r="10" spans="1:19" ht="12.75">
      <c r="A10" s="1">
        <f>IF(R10&gt;0,RANK(S10,S:S),0)</f>
        <v>3</v>
      </c>
      <c r="B10" s="6">
        <v>205</v>
      </c>
      <c r="C10" s="2" t="str">
        <f>+VLOOKUP($B10,Gesamt!$A$5:$D$301,2,FALSE)</f>
        <v>Wiens</v>
      </c>
      <c r="D10" s="2" t="str">
        <f>+VLOOKUP($B10,Gesamt!$A$5:$D$301,3,FALSE)</f>
        <v>Maja</v>
      </c>
      <c r="E10" s="1" t="str">
        <f>+VLOOKUP($B10,Gesamt!$A$5:$D$301,4,FALSE)</f>
        <v>Billerbeck</v>
      </c>
      <c r="F10" s="10" t="str">
        <f>+VLOOKUP($B10,Gesamt!$A$5:$F$301,5,FALSE)</f>
        <v>36,76</v>
      </c>
      <c r="G10" s="10" t="str">
        <f>+VLOOKUP($B10,Gesamt!$A$5:$G$301,6,FALSE)</f>
        <v>38,52</v>
      </c>
      <c r="H10" s="10" t="str">
        <f>+VLOOKUP($B10,Gesamt!$A$5:$H$301,7,FALSE)</f>
        <v>36,70</v>
      </c>
      <c r="I10" s="10" t="str">
        <f>+VLOOKUP($B10,Gesamt!$A$5:$I$301,8,FALSE)</f>
        <v>37,62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>(F10*$F$4+G10*$G$4+H10*$H$4+I10*$I$4+J10*$J$4+K10*$K$4+L10*$F$4+M10*$G$4+N10*$H$4+O10*$I$4+P10*$J$4+Q10*$J$4)</f>
        <v>149.6</v>
      </c>
      <c r="S10" s="8">
        <f>IF(R10&gt;0,R10*-1,-1000)</f>
        <v>-149.6</v>
      </c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23"/>
  <sheetViews>
    <sheetView zoomScale="95" zoomScaleNormal="95" workbookViewId="0" topLeftCell="B1">
      <pane ySplit="7" topLeftCell="BM8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35.58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388</v>
      </c>
      <c r="C8" s="2" t="str">
        <f>+VLOOKUP($B8,Gesamt!$A$5:$D$301,2,FALSE)</f>
        <v>Brüning</v>
      </c>
      <c r="D8" s="2" t="str">
        <f>+VLOOKUP($B8,Gesamt!$A$5:$D$301,3,FALSE)</f>
        <v>Jessica</v>
      </c>
      <c r="E8" s="1" t="str">
        <f>+VLOOKUP($B8,Gesamt!$A$5:$D$301,4,FALSE)</f>
        <v>Xanten</v>
      </c>
      <c r="F8" s="10" t="str">
        <f>+VLOOKUP($B8,Gesamt!$A$5:$F$301,5,FALSE)</f>
        <v>34,82</v>
      </c>
      <c r="G8" s="10" t="str">
        <f>+VLOOKUP($B8,Gesamt!$A$5:$G$301,6,FALSE)</f>
        <v>35,48</v>
      </c>
      <c r="H8" s="10" t="str">
        <f>+VLOOKUP($B8,Gesamt!$A$5:$H$301,7,FALSE)</f>
        <v>34,72</v>
      </c>
      <c r="I8" s="10" t="str">
        <f>+VLOOKUP($B8,Gesamt!$A$5:$I$301,8,FALSE)</f>
        <v>35,20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>(F8*$F$4+G8*$G$4+H8*$H$4+I8*$I$4+J8*$J$4+K8*$K$4+L8*$F$4+M8*$G$4+N8*$H$4+O8*$I$4+P8*$J$4+Q8*$J$4)</f>
        <v>140.22</v>
      </c>
      <c r="S8" s="8">
        <f>IF(R8&gt;0,R8*-1,-1000)</f>
        <v>-140.22</v>
      </c>
    </row>
    <row r="9" spans="1:19" ht="12.75">
      <c r="A9" s="1">
        <f>IF(R9&gt;0,RANK(S9,S:S),0)</f>
        <v>2</v>
      </c>
      <c r="B9" s="6">
        <v>392</v>
      </c>
      <c r="C9" s="2" t="str">
        <f>+VLOOKUP($B9,Gesamt!$A$5:$D$301,2,FALSE)</f>
        <v>Dircks</v>
      </c>
      <c r="D9" s="2" t="str">
        <f>+VLOOKUP($B9,Gesamt!$A$5:$D$301,3,FALSE)</f>
        <v>Marcel</v>
      </c>
      <c r="E9" s="1" t="str">
        <f>+VLOOKUP($B9,Gesamt!$A$5:$D$301,4,FALSE)</f>
        <v>Billerbeck</v>
      </c>
      <c r="F9" s="10" t="str">
        <f>+VLOOKUP($B9,Gesamt!$A$5:$F$301,5,FALSE)</f>
        <v>35,36</v>
      </c>
      <c r="G9" s="10" t="str">
        <f>+VLOOKUP($B9,Gesamt!$A$5:$G$301,6,FALSE)</f>
        <v>36,37</v>
      </c>
      <c r="H9" s="10" t="str">
        <f>+VLOOKUP($B9,Gesamt!$A$5:$H$301,7,FALSE)</f>
        <v>34,85</v>
      </c>
      <c r="I9" s="10" t="str">
        <f>+VLOOKUP($B9,Gesamt!$A$5:$I$301,8,FALSE)</f>
        <v>35,59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>(F9*$F$4+G9*$G$4+H9*$H$4+I9*$I$4+J9*$J$4+K9*$K$4+L9*$F$4+M9*$G$4+N9*$H$4+O9*$I$4+P9*$J$4+Q9*$J$4)</f>
        <v>142.17</v>
      </c>
      <c r="S9" s="8">
        <f>IF(R9&gt;0,R9*-1,-1000)</f>
        <v>-142.17</v>
      </c>
    </row>
    <row r="10" spans="1:19" ht="12.75">
      <c r="A10" s="1">
        <f>IF(R10&gt;0,RANK(S10,S:S),0)</f>
        <v>3</v>
      </c>
      <c r="B10" s="6">
        <v>393</v>
      </c>
      <c r="C10" s="2" t="str">
        <f>+VLOOKUP($B10,Gesamt!$A$5:$D$301,2,FALSE)</f>
        <v>Neumann</v>
      </c>
      <c r="D10" s="2" t="str">
        <f>+VLOOKUP($B10,Gesamt!$A$5:$D$301,3,FALSE)</f>
        <v>Patrick</v>
      </c>
      <c r="E10" s="1" t="str">
        <f>+VLOOKUP($B10,Gesamt!$A$5:$D$301,4,FALSE)</f>
        <v>Billerbeck</v>
      </c>
      <c r="F10" s="10" t="str">
        <f>+VLOOKUP($B10,Gesamt!$A$5:$F$301,5,FALSE)</f>
        <v>35,87</v>
      </c>
      <c r="G10" s="10" t="str">
        <f>+VLOOKUP($B10,Gesamt!$A$5:$G$301,6,FALSE)</f>
        <v>36,25</v>
      </c>
      <c r="H10" s="10" t="str">
        <f>+VLOOKUP($B10,Gesamt!$A$5:$H$301,7,FALSE)</f>
        <v>35,54</v>
      </c>
      <c r="I10" s="10">
        <f>+VLOOKUP($B10,Gesamt!$A$5:$I$301,8,FALSE)</f>
        <v>35.58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>(F10*$F$4+G10*$G$4+H10*$H$4+I10*$I$4+J10*$J$4+K10*$K$4+L10*$F$4+M10*$G$4+N10*$H$4+O10*$I$4+P10*$J$4+Q10*$J$4)</f>
        <v>143.24</v>
      </c>
      <c r="S10" s="8">
        <f>IF(R10&gt;0,R10*-1,-1000)</f>
        <v>-143.24</v>
      </c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23"/>
  <sheetViews>
    <sheetView zoomScale="95" zoomScaleNormal="95" workbookViewId="0" topLeftCell="B1">
      <pane ySplit="7" topLeftCell="BM8" activePane="bottomLeft" state="frozen"/>
      <selection pane="topLeft" activeCell="A1" sqref="A1"/>
      <selection pane="bottomLeft" activeCell="E15" sqref="E15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3">IF(R8&gt;0,RANK(S8,S$1:S$65536),0)</f>
        <v>1</v>
      </c>
      <c r="B8" s="6">
        <v>163</v>
      </c>
      <c r="C8" s="2" t="str">
        <f>+VLOOKUP($B8,Gesamt!$A$5:$D$301,2,FALSE)</f>
        <v>Neuhaus</v>
      </c>
      <c r="D8" s="2" t="str">
        <f>+VLOOKUP($B8,Gesamt!$A$5:$D$301,3,FALSE)</f>
        <v>Robin</v>
      </c>
      <c r="E8" s="1" t="str">
        <f>+VLOOKUP($B8,Gesamt!$A$5:$D$301,4,FALSE)</f>
        <v>Mettingen</v>
      </c>
      <c r="F8" s="10" t="str">
        <f>+VLOOKUP($B8,Gesamt!$A$5:$F$301,5,FALSE)</f>
        <v>35,79</v>
      </c>
      <c r="G8" s="10" t="str">
        <f>+VLOOKUP($B8,Gesamt!$A$5:$G$301,6,FALSE)</f>
        <v>36,22</v>
      </c>
      <c r="H8" s="10" t="str">
        <f>+VLOOKUP($B8,Gesamt!$A$5:$H$301,7,FALSE)</f>
        <v>35,05</v>
      </c>
      <c r="I8" s="10" t="str">
        <f>+VLOOKUP($B8,Gesamt!$A$5:$I$301,8,FALSE)</f>
        <v>36,11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20">(F8*$F$4+G8*$G$4+H8*$H$4+I8*$I$4+J8*$J$4+K8*$K$4+L8*$F$4+M8*$G$4+N8*$H$4+O8*$I$4+P8*$J$4+Q8*$J$4)</f>
        <v>143.17</v>
      </c>
      <c r="S8" s="8">
        <f aca="true" t="shared" si="3" ref="S8:S23">IF(R8&gt;0,R8*-1,-1000)</f>
        <v>-143.17</v>
      </c>
    </row>
    <row r="9" spans="1:19" ht="12.75">
      <c r="A9" s="1">
        <f t="shared" si="1"/>
        <v>2</v>
      </c>
      <c r="B9" s="6">
        <v>129</v>
      </c>
      <c r="C9" s="2" t="str">
        <f>+VLOOKUP($B9,Gesamt!$A$5:$D$301,2,FALSE)</f>
        <v>Garritsen</v>
      </c>
      <c r="D9" s="2" t="str">
        <f>+VLOOKUP($B9,Gesamt!$A$5:$D$301,3,FALSE)</f>
        <v>Markus</v>
      </c>
      <c r="E9" s="1" t="str">
        <f>+VLOOKUP($B9,Gesamt!$A$5:$D$301,4,FALSE)</f>
        <v>Bad Bentheim</v>
      </c>
      <c r="F9" s="10" t="str">
        <f>+VLOOKUP($B9,Gesamt!$A$5:$F$301,5,FALSE)</f>
        <v>35,88</v>
      </c>
      <c r="G9" s="10" t="str">
        <f>+VLOOKUP($B9,Gesamt!$A$5:$G$301,6,FALSE)</f>
        <v>36,18</v>
      </c>
      <c r="H9" s="10" t="str">
        <f>+VLOOKUP($B9,Gesamt!$A$5:$H$301,7,FALSE)</f>
        <v>35,91</v>
      </c>
      <c r="I9" s="10" t="str">
        <f>+VLOOKUP($B9,Gesamt!$A$5:$I$301,8,FALSE)</f>
        <v>35,26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143.23</v>
      </c>
      <c r="S9" s="8">
        <f t="shared" si="3"/>
        <v>-143.23</v>
      </c>
    </row>
    <row r="10" spans="1:19" ht="12.75">
      <c r="A10" s="1">
        <f t="shared" si="1"/>
        <v>3</v>
      </c>
      <c r="B10" s="6">
        <v>106</v>
      </c>
      <c r="C10" s="2" t="str">
        <f>+VLOOKUP($B10,Gesamt!$A$5:$D$301,2,FALSE)</f>
        <v>Leismann</v>
      </c>
      <c r="D10" s="2" t="str">
        <f>+VLOOKUP($B10,Gesamt!$A$5:$D$301,3,FALSE)</f>
        <v>Dominik</v>
      </c>
      <c r="E10" s="1" t="str">
        <f>+VLOOKUP($B10,Gesamt!$A$5:$D$301,4,FALSE)</f>
        <v>Mettingen</v>
      </c>
      <c r="F10" s="10" t="str">
        <f>+VLOOKUP($B10,Gesamt!$A$5:$F$301,5,FALSE)</f>
        <v>36,18</v>
      </c>
      <c r="G10" s="10" t="str">
        <f>+VLOOKUP($B10,Gesamt!$A$5:$G$301,6,FALSE)</f>
        <v>35,73</v>
      </c>
      <c r="H10" s="10" t="str">
        <f>+VLOOKUP($B10,Gesamt!$A$5:$H$301,7,FALSE)</f>
        <v>36,30</v>
      </c>
      <c r="I10" s="10" t="str">
        <f>+VLOOKUP($B10,Gesamt!$A$5:$I$301,8,FALSE)</f>
        <v>35,64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143.85</v>
      </c>
      <c r="S10" s="8">
        <f t="shared" si="3"/>
        <v>-143.85</v>
      </c>
    </row>
    <row r="11" spans="1:19" ht="12.75">
      <c r="A11" s="1">
        <f t="shared" si="1"/>
        <v>4</v>
      </c>
      <c r="B11" s="6">
        <v>115</v>
      </c>
      <c r="C11" s="2" t="str">
        <f>+VLOOKUP($B11,Gesamt!$A$5:$D$301,2,FALSE)</f>
        <v>Honscha</v>
      </c>
      <c r="D11" s="2" t="str">
        <f>+VLOOKUP($B11,Gesamt!$A$5:$D$301,3,FALSE)</f>
        <v>Mara</v>
      </c>
      <c r="E11" s="1" t="str">
        <f>+VLOOKUP($B11,Gesamt!$A$5:$D$301,4,FALSE)</f>
        <v>Simmerath</v>
      </c>
      <c r="F11" s="10" t="str">
        <f>+VLOOKUP($B11,Gesamt!$A$5:$F$301,5,FALSE)</f>
        <v>35,90</v>
      </c>
      <c r="G11" s="10" t="str">
        <f>+VLOOKUP($B11,Gesamt!$A$5:$G$301,6,FALSE)</f>
        <v>36,77</v>
      </c>
      <c r="H11" s="10" t="str">
        <f>+VLOOKUP($B11,Gesamt!$A$5:$H$301,7,FALSE)</f>
        <v>35,33</v>
      </c>
      <c r="I11" s="10" t="str">
        <f>+VLOOKUP($B11,Gesamt!$A$5:$I$301,8,FALSE)</f>
        <v>35,86</v>
      </c>
      <c r="J11" s="10">
        <f>+VLOOKUP($B11,Gesamt!$A$5:$Q$301,9,FALSE)</f>
        <v>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>(F11*$F$4+G11*$G$4+H11*$H$4+I11*$I$4+J11*$J$4+K11*$K$4+L11*$F$4+M11*$G$4+N11*$H$4+O11*$I$4+P11*$J$4+Q11*$J$4)</f>
        <v>143.86</v>
      </c>
      <c r="S11" s="8">
        <f t="shared" si="3"/>
        <v>-143.86</v>
      </c>
    </row>
    <row r="12" spans="1:19" ht="12.75">
      <c r="A12" s="1">
        <f t="shared" si="1"/>
        <v>5</v>
      </c>
      <c r="B12" s="6">
        <v>118</v>
      </c>
      <c r="C12" s="2" t="str">
        <f>+VLOOKUP($B12,Gesamt!$A$5:$D$301,2,FALSE)</f>
        <v>Eickmann</v>
      </c>
      <c r="D12" s="2" t="str">
        <f>+VLOOKUP($B12,Gesamt!$A$5:$D$301,3,FALSE)</f>
        <v>Torben</v>
      </c>
      <c r="E12" s="1" t="str">
        <f>+VLOOKUP($B12,Gesamt!$A$5:$D$301,4,FALSE)</f>
        <v>Bad Bentheim</v>
      </c>
      <c r="F12" s="10" t="str">
        <f>+VLOOKUP($B12,Gesamt!$A$5:$F$301,5,FALSE)</f>
        <v>35,46</v>
      </c>
      <c r="G12" s="10" t="str">
        <f>+VLOOKUP($B12,Gesamt!$A$5:$G$301,6,FALSE)</f>
        <v>36,95</v>
      </c>
      <c r="H12" s="10" t="str">
        <f>+VLOOKUP($B12,Gesamt!$A$5:$H$301,7,FALSE)</f>
        <v>35,51</v>
      </c>
      <c r="I12" s="10" t="str">
        <f>+VLOOKUP($B12,Gesamt!$A$5:$I$301,8,FALSE)</f>
        <v>35,97</v>
      </c>
      <c r="J12" s="10">
        <f>+VLOOKUP($B12,Gesamt!$A$5:$Q$301,9,FALSE)</f>
        <v>0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143.89</v>
      </c>
      <c r="S12" s="8">
        <f t="shared" si="3"/>
        <v>-143.89</v>
      </c>
    </row>
    <row r="13" spans="1:19" ht="12.75">
      <c r="A13" s="1">
        <f t="shared" si="1"/>
        <v>6</v>
      </c>
      <c r="B13" s="6">
        <v>123</v>
      </c>
      <c r="C13" s="2" t="str">
        <f>+VLOOKUP($B13,Gesamt!$A$5:$D$301,2,FALSE)</f>
        <v>Honscha</v>
      </c>
      <c r="D13" s="2" t="str">
        <f>+VLOOKUP($B13,Gesamt!$A$5:$D$301,3,FALSE)</f>
        <v>Malte</v>
      </c>
      <c r="E13" s="1" t="str">
        <f>+VLOOKUP($B13,Gesamt!$A$5:$D$301,4,FALSE)</f>
        <v>Simmerath</v>
      </c>
      <c r="F13" s="10" t="str">
        <f>+VLOOKUP($B13,Gesamt!$A$5:$F$301,5,FALSE)</f>
        <v>36,23</v>
      </c>
      <c r="G13" s="10" t="str">
        <f>+VLOOKUP($B13,Gesamt!$A$5:$G$301,6,FALSE)</f>
        <v>36,47</v>
      </c>
      <c r="H13" s="10" t="str">
        <f>+VLOOKUP($B13,Gesamt!$A$5:$H$301,7,FALSE)</f>
        <v>35,98</v>
      </c>
      <c r="I13" s="10" t="str">
        <f>+VLOOKUP($B13,Gesamt!$A$5:$I$301,8,FALSE)</f>
        <v>35,63</v>
      </c>
      <c r="J13" s="10">
        <f>+VLOOKUP($B13,Gesamt!$A$5:$Q$301,9,FALSE)</f>
        <v>0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144.31</v>
      </c>
      <c r="S13" s="8">
        <f t="shared" si="3"/>
        <v>-144.31</v>
      </c>
    </row>
    <row r="14" spans="1:19" ht="12.75">
      <c r="A14" s="1">
        <f t="shared" si="1"/>
        <v>7</v>
      </c>
      <c r="B14" s="6">
        <v>105</v>
      </c>
      <c r="C14" s="2" t="str">
        <f>+VLOOKUP($B14,Gesamt!$A$5:$D$301,2,FALSE)</f>
        <v>Vogel</v>
      </c>
      <c r="D14" s="2" t="str">
        <f>+VLOOKUP($B14,Gesamt!$A$5:$D$301,3,FALSE)</f>
        <v>Johanna</v>
      </c>
      <c r="E14" s="1" t="str">
        <f>+VLOOKUP($B14,Gesamt!$A$5:$D$301,4,FALSE)</f>
        <v>Mettingen</v>
      </c>
      <c r="F14" s="10" t="str">
        <f>+VLOOKUP($B14,Gesamt!$A$5:$F$301,5,FALSE)</f>
        <v>36,03</v>
      </c>
      <c r="G14" s="10" t="str">
        <f>+VLOOKUP($B14,Gesamt!$A$5:$G$301,6,FALSE)</f>
        <v>36,21</v>
      </c>
      <c r="H14" s="10" t="str">
        <f>+VLOOKUP($B14,Gesamt!$A$5:$H$301,7,FALSE)</f>
        <v>35,67</v>
      </c>
      <c r="I14" s="10" t="str">
        <f>+VLOOKUP($B14,Gesamt!$A$5:$I$301,8,FALSE)</f>
        <v>36,41</v>
      </c>
      <c r="J14" s="10">
        <f>+VLOOKUP($B14,Gesamt!$A$5:$Q$301,9,FALSE)</f>
        <v>0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>(F14*$F$4+G14*$G$4+H14*$H$4+I14*$I$4+J14*$J$4+K14*$K$4+L14*$F$4+M14*$G$4+N14*$H$4+O14*$I$4+P14*$J$4+Q14*$J$4)</f>
        <v>144.32</v>
      </c>
      <c r="S14" s="8">
        <f t="shared" si="3"/>
        <v>-144.32</v>
      </c>
    </row>
    <row r="15" spans="1:19" ht="12.75">
      <c r="A15" s="1">
        <f t="shared" si="1"/>
        <v>8</v>
      </c>
      <c r="B15" s="6">
        <v>192</v>
      </c>
      <c r="C15" s="2" t="str">
        <f>+VLOOKUP($B15,Gesamt!$A$5:$D$301,2,FALSE)</f>
        <v>Vordermark</v>
      </c>
      <c r="D15" s="2" t="str">
        <f>+VLOOKUP($B15,Gesamt!$A$5:$D$301,3,FALSE)</f>
        <v>Rico</v>
      </c>
      <c r="E15" s="1" t="str">
        <f>+VLOOKUP($B15,Gesamt!$A$5:$D$301,4,FALSE)</f>
        <v>Osnabrück</v>
      </c>
      <c r="F15" s="10" t="str">
        <f>+VLOOKUP($B15,Gesamt!$A$5:$F$301,5,FALSE)</f>
        <v>35,89</v>
      </c>
      <c r="G15" s="10" t="str">
        <f>+VLOOKUP($B15,Gesamt!$A$5:$G$301,6,FALSE)</f>
        <v>36,12</v>
      </c>
      <c r="H15" s="10" t="str">
        <f>+VLOOKUP($B15,Gesamt!$A$5:$H$301,7,FALSE)</f>
        <v>36,26</v>
      </c>
      <c r="I15" s="10" t="str">
        <f>+VLOOKUP($B15,Gesamt!$A$5:$I$301,8,FALSE)</f>
        <v>36,12</v>
      </c>
      <c r="J15" s="10">
        <f>+VLOOKUP($B15,Gesamt!$A$5:$Q$301,9,FALSE)</f>
        <v>0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2"/>
        <v>144.39</v>
      </c>
      <c r="S15" s="8">
        <f t="shared" si="3"/>
        <v>-144.39</v>
      </c>
    </row>
    <row r="16" spans="1:19" ht="12.75">
      <c r="A16" s="1">
        <f t="shared" si="1"/>
        <v>9</v>
      </c>
      <c r="B16" s="6">
        <v>146</v>
      </c>
      <c r="C16" s="2" t="str">
        <f>+VLOOKUP($B16,Gesamt!$A$5:$D$301,2,FALSE)</f>
        <v>Claus</v>
      </c>
      <c r="D16" s="2" t="str">
        <f>+VLOOKUP($B16,Gesamt!$A$5:$D$301,3,FALSE)</f>
        <v>Isabell</v>
      </c>
      <c r="E16" s="1" t="str">
        <f>+VLOOKUP($B16,Gesamt!$A$5:$D$301,4,FALSE)</f>
        <v>Bergkamen</v>
      </c>
      <c r="F16" s="10" t="str">
        <f>+VLOOKUP($B16,Gesamt!$A$5:$F$301,5,FALSE)</f>
        <v>36,27</v>
      </c>
      <c r="G16" s="10" t="str">
        <f>+VLOOKUP($B16,Gesamt!$A$5:$G$301,6,FALSE)</f>
        <v>36,15</v>
      </c>
      <c r="H16" s="10" t="str">
        <f>+VLOOKUP($B16,Gesamt!$A$5:$H$301,7,FALSE)</f>
        <v>36,02</v>
      </c>
      <c r="I16" s="10" t="str">
        <f>+VLOOKUP($B16,Gesamt!$A$5:$I$301,8,FALSE)</f>
        <v>35,99</v>
      </c>
      <c r="J16" s="10">
        <f>+VLOOKUP($B16,Gesamt!$A$5:$Q$301,9,FALSE)</f>
        <v>0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2"/>
        <v>144.43</v>
      </c>
      <c r="S16" s="8">
        <f t="shared" si="3"/>
        <v>-144.43</v>
      </c>
    </row>
    <row r="17" spans="1:19" ht="12.75">
      <c r="A17" s="1">
        <f t="shared" si="1"/>
        <v>10</v>
      </c>
      <c r="B17" s="6">
        <v>102</v>
      </c>
      <c r="C17" s="2" t="str">
        <f>+VLOOKUP($B17,Gesamt!$A$5:$D$301,2,FALSE)</f>
        <v>van Loo</v>
      </c>
      <c r="D17" s="2" t="str">
        <f>+VLOOKUP($B17,Gesamt!$A$5:$D$301,3,FALSE)</f>
        <v>Julian</v>
      </c>
      <c r="E17" s="1" t="str">
        <f>+VLOOKUP($B17,Gesamt!$A$5:$D$301,4,FALSE)</f>
        <v>Kerpen</v>
      </c>
      <c r="F17" s="10" t="str">
        <f>+VLOOKUP($B17,Gesamt!$A$5:$F$301,5,FALSE)</f>
        <v>36,37</v>
      </c>
      <c r="G17" s="10" t="str">
        <f>+VLOOKUP($B17,Gesamt!$A$5:$G$301,6,FALSE)</f>
        <v>36,25</v>
      </c>
      <c r="H17" s="10" t="str">
        <f>+VLOOKUP($B17,Gesamt!$A$5:$H$301,7,FALSE)</f>
        <v>35,95</v>
      </c>
      <c r="I17" s="10" t="str">
        <f>+VLOOKUP($B17,Gesamt!$A$5:$I$301,8,FALSE)</f>
        <v>35,90</v>
      </c>
      <c r="J17" s="10">
        <f>+VLOOKUP($B17,Gesamt!$A$5:$Q$301,9,FALSE)</f>
        <v>0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2"/>
        <v>144.47</v>
      </c>
      <c r="S17" s="8">
        <f t="shared" si="3"/>
        <v>-144.47</v>
      </c>
    </row>
    <row r="18" spans="1:19" ht="12.75">
      <c r="A18" s="1">
        <f t="shared" si="1"/>
        <v>11</v>
      </c>
      <c r="B18" s="6">
        <v>108</v>
      </c>
      <c r="C18" s="2" t="str">
        <f>+VLOOKUP($B18,Gesamt!$A$5:$D$301,2,FALSE)</f>
        <v>Näther</v>
      </c>
      <c r="D18" s="2" t="str">
        <f>+VLOOKUP($B18,Gesamt!$A$5:$D$301,3,FALSE)</f>
        <v>Jaqueline</v>
      </c>
      <c r="E18" s="1" t="str">
        <f>+VLOOKUP($B18,Gesamt!$A$5:$D$301,4,FALSE)</f>
        <v>Xanten</v>
      </c>
      <c r="F18" s="10" t="str">
        <f>+VLOOKUP($B18,Gesamt!$A$5:$F$301,5,FALSE)</f>
        <v>36,56</v>
      </c>
      <c r="G18" s="10" t="str">
        <f>+VLOOKUP($B18,Gesamt!$A$5:$G$301,6,FALSE)</f>
        <v>36,58</v>
      </c>
      <c r="H18" s="10" t="str">
        <f>+VLOOKUP($B18,Gesamt!$A$5:$H$301,7,FALSE)</f>
        <v>35,85</v>
      </c>
      <c r="I18" s="10" t="str">
        <f>+VLOOKUP($B18,Gesamt!$A$5:$I$301,8,FALSE)</f>
        <v>35,63</v>
      </c>
      <c r="J18" s="10">
        <f>+VLOOKUP($B18,Gesamt!$A$5:$Q$301,9,FALSE)</f>
        <v>0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2"/>
        <v>144.62</v>
      </c>
      <c r="S18" s="8">
        <f t="shared" si="3"/>
        <v>-144.62</v>
      </c>
    </row>
    <row r="19" spans="1:19" ht="12.75">
      <c r="A19" s="1">
        <f t="shared" si="1"/>
        <v>12</v>
      </c>
      <c r="B19" s="6">
        <v>116</v>
      </c>
      <c r="C19" s="2" t="str">
        <f>+VLOOKUP($B19,Gesamt!$A$5:$D$301,2,FALSE)</f>
        <v>Eckert</v>
      </c>
      <c r="D19" s="2" t="str">
        <f>+VLOOKUP($B19,Gesamt!$A$5:$D$301,3,FALSE)</f>
        <v>Sebastian</v>
      </c>
      <c r="E19" s="1" t="str">
        <f>+VLOOKUP($B19,Gesamt!$A$5:$D$301,4,FALSE)</f>
        <v>Overath</v>
      </c>
      <c r="F19" s="10" t="str">
        <f>+VLOOKUP($B19,Gesamt!$A$5:$F$301,5,FALSE)</f>
        <v>36,62</v>
      </c>
      <c r="G19" s="10" t="str">
        <f>+VLOOKUP($B19,Gesamt!$A$5:$G$301,6,FALSE)</f>
        <v>36,31</v>
      </c>
      <c r="H19" s="10" t="str">
        <f>+VLOOKUP($B19,Gesamt!$A$5:$H$301,7,FALSE)</f>
        <v>36,10</v>
      </c>
      <c r="I19" s="10" t="str">
        <f>+VLOOKUP($B19,Gesamt!$A$5:$I$301,8,FALSE)</f>
        <v>35,86</v>
      </c>
      <c r="J19" s="10">
        <f>+VLOOKUP($B19,Gesamt!$A$5:$Q$301,9,FALSE)</f>
        <v>0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2"/>
        <v>144.89</v>
      </c>
      <c r="S19" s="8">
        <f t="shared" si="3"/>
        <v>-144.89</v>
      </c>
    </row>
    <row r="20" spans="1:19" ht="12.75">
      <c r="A20" s="1">
        <f t="shared" si="1"/>
        <v>13</v>
      </c>
      <c r="B20" s="6">
        <v>181</v>
      </c>
      <c r="C20" s="2" t="str">
        <f>+VLOOKUP($B20,Gesamt!$A$5:$D$301,2,FALSE)</f>
        <v>Sluet</v>
      </c>
      <c r="D20" s="2" t="str">
        <f>+VLOOKUP($B20,Gesamt!$A$5:$D$301,3,FALSE)</f>
        <v>Emilie</v>
      </c>
      <c r="E20" s="1" t="str">
        <f>+VLOOKUP($B20,Gesamt!$A$5:$D$301,4,FALSE)</f>
        <v>Bad Bentheim</v>
      </c>
      <c r="F20" s="10" t="str">
        <f>+VLOOKUP($B20,Gesamt!$A$5:$F$301,5,FALSE)</f>
        <v>36,36</v>
      </c>
      <c r="G20" s="10" t="str">
        <f>+VLOOKUP($B20,Gesamt!$A$5:$G$301,6,FALSE)</f>
        <v>36,66</v>
      </c>
      <c r="H20" s="10" t="str">
        <f>+VLOOKUP($B20,Gesamt!$A$5:$H$301,7,FALSE)</f>
        <v>36,14</v>
      </c>
      <c r="I20" s="10" t="str">
        <f>+VLOOKUP($B20,Gesamt!$A$5:$I$301,8,FALSE)</f>
        <v>36,15</v>
      </c>
      <c r="J20" s="10">
        <f>+VLOOKUP($B20,Gesamt!$A$5:$Q$301,9,FALSE)</f>
        <v>0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2"/>
        <v>145.31</v>
      </c>
      <c r="S20" s="8">
        <f t="shared" si="3"/>
        <v>-145.31</v>
      </c>
    </row>
    <row r="21" spans="1:19" ht="12.75">
      <c r="A21" s="1">
        <f t="shared" si="1"/>
        <v>14</v>
      </c>
      <c r="B21" s="6">
        <v>126</v>
      </c>
      <c r="C21" s="2" t="str">
        <f>+VLOOKUP($B21,Gesamt!$A$5:$D$301,2,FALSE)</f>
        <v>Müller</v>
      </c>
      <c r="D21" s="2" t="str">
        <f>+VLOOKUP($B21,Gesamt!$A$5:$D$301,3,FALSE)</f>
        <v>Franziska</v>
      </c>
      <c r="E21" s="1" t="str">
        <f>+VLOOKUP($B21,Gesamt!$A$5:$D$301,4,FALSE)</f>
        <v>Friedrichsfeld</v>
      </c>
      <c r="F21" s="10" t="str">
        <f>+VLOOKUP($B21,Gesamt!$A$5:$F$301,5,FALSE)</f>
        <v>36,21</v>
      </c>
      <c r="G21" s="10" t="str">
        <f>+VLOOKUP($B21,Gesamt!$A$5:$G$301,6,FALSE)</f>
        <v>36,87</v>
      </c>
      <c r="H21" s="10" t="str">
        <f>+VLOOKUP($B21,Gesamt!$A$5:$H$301,7,FALSE)</f>
        <v>36,17</v>
      </c>
      <c r="I21" s="10" t="str">
        <f>+VLOOKUP($B21,Gesamt!$A$5:$I$301,8,FALSE)</f>
        <v>36,09</v>
      </c>
      <c r="J21" s="10">
        <f>+VLOOKUP($B21,Gesamt!$A$5:$Q$301,9,FALSE)</f>
        <v>0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>(F21*$F$4+G21*$G$4+H21*$H$4+I21*$I$4+J21*$J$4+K21*$K$4+L21*$F$4+M21*$G$4+N21*$H$4+O21*$I$4+P21*$J$4+Q21*$J$4)</f>
        <v>145.34</v>
      </c>
      <c r="S21" s="8">
        <f t="shared" si="3"/>
        <v>-145.34</v>
      </c>
    </row>
    <row r="22" spans="1:19" ht="12.75">
      <c r="A22" s="1">
        <f t="shared" si="1"/>
        <v>15</v>
      </c>
      <c r="B22" s="6">
        <v>161</v>
      </c>
      <c r="C22" s="2" t="str">
        <f>+VLOOKUP($B22,Gesamt!$A$5:$D$301,2,FALSE)</f>
        <v>Lutze</v>
      </c>
      <c r="D22" s="2" t="str">
        <f>+VLOOKUP($B22,Gesamt!$A$5:$D$301,3,FALSE)</f>
        <v>Viktor</v>
      </c>
      <c r="E22" s="1" t="str">
        <f>+VLOOKUP($B22,Gesamt!$A$5:$D$301,4,FALSE)</f>
        <v>Stromberg</v>
      </c>
      <c r="F22" s="10" t="str">
        <f>+VLOOKUP($B22,Gesamt!$A$5:$F$301,5,FALSE)</f>
        <v>36,99</v>
      </c>
      <c r="G22" s="10" t="str">
        <f>+VLOOKUP($B22,Gesamt!$A$5:$G$301,6,FALSE)</f>
        <v>36,83</v>
      </c>
      <c r="H22" s="10" t="str">
        <f>+VLOOKUP($B22,Gesamt!$A$5:$H$301,7,FALSE)</f>
        <v>35,77</v>
      </c>
      <c r="I22" s="10" t="str">
        <f>+VLOOKUP($B22,Gesamt!$A$5:$I$301,8,FALSE)</f>
        <v>35,80</v>
      </c>
      <c r="J22" s="10">
        <f>+VLOOKUP($B22,Gesamt!$A$5:$Q$301,9,FALSE)</f>
        <v>0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>(F22*$F$4+G22*$G$4+H22*$H$4+I22*$I$4+J22*$J$4+K22*$K$4+L22*$F$4+M22*$G$4+N22*$H$4+O22*$I$4+P22*$J$4+Q22*$J$4)</f>
        <v>145.39</v>
      </c>
      <c r="S22" s="8">
        <f t="shared" si="3"/>
        <v>-145.39</v>
      </c>
    </row>
    <row r="23" spans="1:19" ht="12.75">
      <c r="A23" s="1">
        <f t="shared" si="1"/>
        <v>16</v>
      </c>
      <c r="B23" s="6">
        <v>154</v>
      </c>
      <c r="C23" s="2" t="str">
        <f>+VLOOKUP($B23,Gesamt!$A$5:$D$301,2,FALSE)</f>
        <v>Ricker</v>
      </c>
      <c r="D23" s="2" t="str">
        <f>+VLOOKUP($B23,Gesamt!$A$5:$D$301,3,FALSE)</f>
        <v>Jana-Lena</v>
      </c>
      <c r="E23" s="1" t="str">
        <f>+VLOOKUP($B23,Gesamt!$A$5:$D$301,4,FALSE)</f>
        <v>Havixbeck</v>
      </c>
      <c r="F23" s="10" t="str">
        <f>+VLOOKUP($B23,Gesamt!$A$5:$F$301,5,FALSE)</f>
        <v>37,15</v>
      </c>
      <c r="G23" s="10" t="str">
        <f>+VLOOKUP($B23,Gesamt!$A$5:$G$301,6,FALSE)</f>
        <v>37,12</v>
      </c>
      <c r="H23" s="10" t="str">
        <f>+VLOOKUP($B23,Gesamt!$A$5:$H$301,7,FALSE)</f>
        <v>36,36</v>
      </c>
      <c r="I23" s="10" t="str">
        <f>+VLOOKUP($B23,Gesamt!$A$5:$I$301,8,FALSE)</f>
        <v>36,62</v>
      </c>
      <c r="J23" s="10">
        <f>+VLOOKUP($B23,Gesamt!$A$5:$Q$301,9,FALSE)</f>
        <v>0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>(F23*$F$4+G23*$G$4+H23*$H$4+I23*$I$4+J23*$J$4+K23*$K$4+L23*$F$4+M23*$G$4+N23*$H$4+O23*$I$4+P23*$J$4+Q23*$J$4)</f>
        <v>147.25</v>
      </c>
      <c r="S23" s="8">
        <f t="shared" si="3"/>
        <v>-147.25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41"/>
  <sheetViews>
    <sheetView zoomScale="95" zoomScaleNormal="95" workbookViewId="0" topLeftCell="D1">
      <pane ySplit="7" topLeftCell="BM23" activePane="bottomLeft" state="frozen"/>
      <selection pane="topLeft" activeCell="A1" sqref="A1"/>
      <selection pane="bottomLeft" activeCell="F41" sqref="F4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1">IF(R8&gt;0,RANK(S8,S$1:S$65536),0)</f>
        <v>1</v>
      </c>
      <c r="B8" s="6">
        <v>303</v>
      </c>
      <c r="C8" s="2" t="str">
        <f>+VLOOKUP($B8,Gesamt!$A$5:$D$301,2,FALSE)</f>
        <v>Sulitze</v>
      </c>
      <c r="D8" s="2" t="str">
        <f>+VLOOKUP($B8,Gesamt!$A$5:$D$301,3,FALSE)</f>
        <v>Franziska</v>
      </c>
      <c r="E8" s="1" t="str">
        <f>+VLOOKUP($B8,Gesamt!$A$5:$D$301,4,FALSE)</f>
        <v>Bergkamen</v>
      </c>
      <c r="F8" s="10" t="str">
        <f>+VLOOKUP($B8,Gesamt!$A$5:$F$301,5,FALSE)</f>
        <v>34,05</v>
      </c>
      <c r="G8" s="10" t="str">
        <f>+VLOOKUP($B8,Gesamt!$A$5:$G$301,6,FALSE)</f>
        <v>34,94</v>
      </c>
      <c r="H8" s="10" t="str">
        <f>+VLOOKUP($B8,Gesamt!$A$5:$H$301,7,FALSE)</f>
        <v>34,23</v>
      </c>
      <c r="I8" s="10" t="str">
        <f>+VLOOKUP($B8,Gesamt!$A$5:$I$301,8,FALSE)</f>
        <v>35,09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41">(F8*$F$4+G8*$G$4+H8*$H$4+I8*$I$4+J8*$J$4+K8*$K$4+L8*$F$4+M8*$G$4+N8*$H$4+O8*$I$4+P8*$J$4+Q8*$J$4)</f>
        <v>138.31</v>
      </c>
      <c r="S8" s="8">
        <f aca="true" t="shared" si="3" ref="S8:S41">IF(R8&gt;0,R8*-1,-1000)</f>
        <v>-138.31</v>
      </c>
    </row>
    <row r="9" spans="1:19" ht="12.75">
      <c r="A9" s="1">
        <f t="shared" si="1"/>
        <v>2</v>
      </c>
      <c r="B9" s="6">
        <v>306</v>
      </c>
      <c r="C9" s="2" t="str">
        <f>+VLOOKUP($B9,Gesamt!$A$5:$D$301,2,FALSE)</f>
        <v>Isaac</v>
      </c>
      <c r="D9" s="2" t="str">
        <f>+VLOOKUP($B9,Gesamt!$A$5:$D$301,3,FALSE)</f>
        <v>Marvin</v>
      </c>
      <c r="E9" s="1" t="str">
        <f>+VLOOKUP($B9,Gesamt!$A$5:$D$301,4,FALSE)</f>
        <v>Simmerath</v>
      </c>
      <c r="F9" s="10" t="str">
        <f>+VLOOKUP($B9,Gesamt!$A$5:$F$301,5,FALSE)</f>
        <v>34,55</v>
      </c>
      <c r="G9" s="10" t="str">
        <f>+VLOOKUP($B9,Gesamt!$A$5:$G$301,6,FALSE)</f>
        <v>34,68</v>
      </c>
      <c r="H9" s="10" t="str">
        <f>+VLOOKUP($B9,Gesamt!$A$5:$H$301,7,FALSE)</f>
        <v>34,62</v>
      </c>
      <c r="I9" s="10" t="str">
        <f>+VLOOKUP($B9,Gesamt!$A$5:$I$301,8,FALSE)</f>
        <v>34,59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138.44</v>
      </c>
      <c r="S9" s="8">
        <f t="shared" si="3"/>
        <v>-138.44</v>
      </c>
    </row>
    <row r="10" spans="1:19" ht="12.75">
      <c r="A10" s="1">
        <f t="shared" si="1"/>
        <v>3</v>
      </c>
      <c r="B10" s="6">
        <v>302</v>
      </c>
      <c r="C10" s="2" t="str">
        <f>+VLOOKUP($B10,Gesamt!$A$5:$D$301,2,FALSE)</f>
        <v>Förster</v>
      </c>
      <c r="D10" s="2" t="str">
        <f>+VLOOKUP($B10,Gesamt!$A$5:$D$301,3,FALSE)</f>
        <v>Stefan</v>
      </c>
      <c r="E10" s="1" t="str">
        <f>+VLOOKUP($B10,Gesamt!$A$5:$D$301,4,FALSE)</f>
        <v>Kerpen</v>
      </c>
      <c r="F10" s="10" t="str">
        <f>+VLOOKUP($B10,Gesamt!$A$5:$F$301,5,FALSE)</f>
        <v>34,54</v>
      </c>
      <c r="G10" s="10" t="str">
        <f>+VLOOKUP($B10,Gesamt!$A$5:$G$301,6,FALSE)</f>
        <v>35,02</v>
      </c>
      <c r="H10" s="10" t="str">
        <f>+VLOOKUP($B10,Gesamt!$A$5:$H$301,7,FALSE)</f>
        <v>34,56</v>
      </c>
      <c r="I10" s="10" t="str">
        <f>+VLOOKUP($B10,Gesamt!$A$5:$I$301,8,FALSE)</f>
        <v>34,57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138.69</v>
      </c>
      <c r="S10" s="8">
        <f t="shared" si="3"/>
        <v>-138.69</v>
      </c>
    </row>
    <row r="11" spans="1:19" ht="12.75">
      <c r="A11" s="1">
        <f t="shared" si="1"/>
        <v>4</v>
      </c>
      <c r="B11" s="6">
        <v>362</v>
      </c>
      <c r="C11" s="2" t="str">
        <f>+VLOOKUP($B11,Gesamt!$A$5:$D$301,2,FALSE)</f>
        <v>Garritsen</v>
      </c>
      <c r="D11" s="2" t="str">
        <f>+VLOOKUP($B11,Gesamt!$A$5:$D$301,3,FALSE)</f>
        <v>Christoph</v>
      </c>
      <c r="E11" s="1" t="str">
        <f>+VLOOKUP($B11,Gesamt!$A$5:$D$301,4,FALSE)</f>
        <v>Bad Bentheim</v>
      </c>
      <c r="F11" s="10" t="str">
        <f>+VLOOKUP($B11,Gesamt!$A$5:$F$301,5,FALSE)</f>
        <v>34,52</v>
      </c>
      <c r="G11" s="10" t="str">
        <f>+VLOOKUP($B11,Gesamt!$A$5:$G$301,6,FALSE)</f>
        <v>35,16</v>
      </c>
      <c r="H11" s="10" t="str">
        <f>+VLOOKUP($B11,Gesamt!$A$5:$H$301,7,FALSE)</f>
        <v>34,42</v>
      </c>
      <c r="I11" s="10" t="str">
        <f>+VLOOKUP($B11,Gesamt!$A$5:$I$301,8,FALSE)</f>
        <v>35,04</v>
      </c>
      <c r="J11" s="10">
        <f>+VLOOKUP($B11,Gesamt!$A$5:$Q$301,9,FALSE)</f>
        <v>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139.14</v>
      </c>
      <c r="S11" s="8">
        <f t="shared" si="3"/>
        <v>-139.14</v>
      </c>
    </row>
    <row r="12" spans="1:19" ht="12.75">
      <c r="A12" s="1">
        <f t="shared" si="1"/>
        <v>5</v>
      </c>
      <c r="B12" s="6">
        <v>343</v>
      </c>
      <c r="C12" s="2" t="str">
        <f>+VLOOKUP($B12,Gesamt!$A$5:$D$301,2,FALSE)</f>
        <v>Lorenz</v>
      </c>
      <c r="D12" s="2" t="str">
        <f>+VLOOKUP($B12,Gesamt!$A$5:$D$301,3,FALSE)</f>
        <v>Lucas</v>
      </c>
      <c r="E12" s="1" t="str">
        <f>+VLOOKUP($B12,Gesamt!$A$5:$D$301,4,FALSE)</f>
        <v>Overath</v>
      </c>
      <c r="F12" s="10" t="str">
        <f>+VLOOKUP($B12,Gesamt!$A$5:$F$301,5,FALSE)</f>
        <v>34,38</v>
      </c>
      <c r="G12" s="10" t="str">
        <f>+VLOOKUP($B12,Gesamt!$A$5:$G$301,6,FALSE)</f>
        <v>35,15</v>
      </c>
      <c r="H12" s="10" t="str">
        <f>+VLOOKUP($B12,Gesamt!$A$5:$H$301,7,FALSE)</f>
        <v>34,61</v>
      </c>
      <c r="I12" s="10" t="str">
        <f>+VLOOKUP($B12,Gesamt!$A$5:$I$301,8,FALSE)</f>
        <v>35,04</v>
      </c>
      <c r="J12" s="10">
        <f>+VLOOKUP($B12,Gesamt!$A$5:$Q$301,9,FALSE)</f>
        <v>0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139.18</v>
      </c>
      <c r="S12" s="8">
        <f t="shared" si="3"/>
        <v>-139.18</v>
      </c>
    </row>
    <row r="13" spans="1:19" ht="12.75">
      <c r="A13" s="1">
        <f t="shared" si="1"/>
        <v>6</v>
      </c>
      <c r="B13" s="6">
        <v>310</v>
      </c>
      <c r="C13" s="2" t="str">
        <f>+VLOOKUP($B13,Gesamt!$A$5:$D$301,2,FALSE)</f>
        <v>Förster</v>
      </c>
      <c r="D13" s="2" t="str">
        <f>+VLOOKUP($B13,Gesamt!$A$5:$D$301,3,FALSE)</f>
        <v>Jan</v>
      </c>
      <c r="E13" s="1" t="str">
        <f>+VLOOKUP($B13,Gesamt!$A$5:$D$301,4,FALSE)</f>
        <v>Simmerath</v>
      </c>
      <c r="F13" s="10" t="str">
        <f>+VLOOKUP($B13,Gesamt!$A$5:$F$301,5,FALSE)</f>
        <v>34,52</v>
      </c>
      <c r="G13" s="10" t="str">
        <f>+VLOOKUP($B13,Gesamt!$A$5:$G$301,6,FALSE)</f>
        <v>35,06</v>
      </c>
      <c r="H13" s="10" t="str">
        <f>+VLOOKUP($B13,Gesamt!$A$5:$H$301,7,FALSE)</f>
        <v>34,72</v>
      </c>
      <c r="I13" s="10" t="str">
        <f>+VLOOKUP($B13,Gesamt!$A$5:$I$301,8,FALSE)</f>
        <v>34,90</v>
      </c>
      <c r="J13" s="10">
        <f>+VLOOKUP($B13,Gesamt!$A$5:$Q$301,9,FALSE)</f>
        <v>0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139.2</v>
      </c>
      <c r="S13" s="8">
        <f t="shared" si="3"/>
        <v>-139.2</v>
      </c>
    </row>
    <row r="14" spans="1:19" ht="12.75">
      <c r="A14" s="1">
        <f t="shared" si="1"/>
        <v>7</v>
      </c>
      <c r="B14" s="6">
        <v>345</v>
      </c>
      <c r="C14" s="2" t="str">
        <f>+VLOOKUP($B14,Gesamt!$A$5:$D$301,2,FALSE)</f>
        <v>Westermann</v>
      </c>
      <c r="D14" s="2" t="str">
        <f>+VLOOKUP($B14,Gesamt!$A$5:$D$301,3,FALSE)</f>
        <v>Désirée</v>
      </c>
      <c r="E14" s="1" t="str">
        <f>+VLOOKUP($B14,Gesamt!$A$5:$D$301,4,FALSE)</f>
        <v>Overath</v>
      </c>
      <c r="F14" s="10" t="str">
        <f>+VLOOKUP($B14,Gesamt!$A$5:$F$301,5,FALSE)</f>
        <v>34,57</v>
      </c>
      <c r="G14" s="10" t="str">
        <f>+VLOOKUP($B14,Gesamt!$A$5:$G$301,6,FALSE)</f>
        <v>35,23</v>
      </c>
      <c r="H14" s="10" t="str">
        <f>+VLOOKUP($B14,Gesamt!$A$5:$H$301,7,FALSE)</f>
        <v>34,49</v>
      </c>
      <c r="I14" s="10" t="str">
        <f>+VLOOKUP($B14,Gesamt!$A$5:$I$301,8,FALSE)</f>
        <v>34,98</v>
      </c>
      <c r="J14" s="10">
        <f>+VLOOKUP($B14,Gesamt!$A$5:$Q$301,9,FALSE)</f>
        <v>0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139.27</v>
      </c>
      <c r="S14" s="8">
        <f t="shared" si="3"/>
        <v>-139.27</v>
      </c>
    </row>
    <row r="15" spans="1:19" ht="12.75">
      <c r="A15" s="1">
        <f t="shared" si="1"/>
        <v>8</v>
      </c>
      <c r="B15" s="6">
        <v>348</v>
      </c>
      <c r="C15" s="2" t="str">
        <f>+VLOOKUP($B15,Gesamt!$A$5:$D$301,2,FALSE)</f>
        <v>Honscha</v>
      </c>
      <c r="D15" s="2" t="str">
        <f>+VLOOKUP($B15,Gesamt!$A$5:$D$301,3,FALSE)</f>
        <v>Moritz</v>
      </c>
      <c r="E15" s="1" t="str">
        <f>+VLOOKUP($B15,Gesamt!$A$5:$D$301,4,FALSE)</f>
        <v>Simmerath</v>
      </c>
      <c r="F15" s="10" t="str">
        <f>+VLOOKUP($B15,Gesamt!$A$5:$F$301,5,FALSE)</f>
        <v>34,44</v>
      </c>
      <c r="G15" s="10" t="str">
        <f>+VLOOKUP($B15,Gesamt!$A$5:$G$301,6,FALSE)</f>
        <v>35,27</v>
      </c>
      <c r="H15" s="10" t="str">
        <f>+VLOOKUP($B15,Gesamt!$A$5:$H$301,7,FALSE)</f>
        <v>34,83</v>
      </c>
      <c r="I15" s="10" t="str">
        <f>+VLOOKUP($B15,Gesamt!$A$5:$I$301,8,FALSE)</f>
        <v>34,82</v>
      </c>
      <c r="J15" s="10">
        <f>+VLOOKUP($B15,Gesamt!$A$5:$Q$301,9,FALSE)</f>
        <v>0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2"/>
        <v>139.36</v>
      </c>
      <c r="S15" s="8">
        <f t="shared" si="3"/>
        <v>-139.36</v>
      </c>
    </row>
    <row r="16" spans="1:19" ht="12.75">
      <c r="A16" s="1">
        <f t="shared" si="1"/>
        <v>9</v>
      </c>
      <c r="B16" s="6">
        <v>346</v>
      </c>
      <c r="C16" s="2" t="str">
        <f>+VLOOKUP($B16,Gesamt!$A$5:$D$301,2,FALSE)</f>
        <v>Mountain</v>
      </c>
      <c r="D16" s="2" t="str">
        <f>+VLOOKUP($B16,Gesamt!$A$5:$D$301,3,FALSE)</f>
        <v>Angelique</v>
      </c>
      <c r="E16" s="1" t="str">
        <f>+VLOOKUP($B16,Gesamt!$A$5:$D$301,4,FALSE)</f>
        <v>Schledehausen</v>
      </c>
      <c r="F16" s="10" t="str">
        <f>+VLOOKUP($B16,Gesamt!$A$5:$F$301,5,FALSE)</f>
        <v>34,88</v>
      </c>
      <c r="G16" s="10" t="str">
        <f>+VLOOKUP($B16,Gesamt!$A$5:$G$301,6,FALSE)</f>
        <v>35,01</v>
      </c>
      <c r="H16" s="10" t="str">
        <f>+VLOOKUP($B16,Gesamt!$A$5:$H$301,7,FALSE)</f>
        <v>34,83</v>
      </c>
      <c r="I16" s="10" t="str">
        <f>+VLOOKUP($B16,Gesamt!$A$5:$I$301,8,FALSE)</f>
        <v>34,82</v>
      </c>
      <c r="J16" s="10">
        <f>+VLOOKUP($B16,Gesamt!$A$5:$Q$301,9,FALSE)</f>
        <v>0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2"/>
        <v>139.54</v>
      </c>
      <c r="S16" s="8">
        <f t="shared" si="3"/>
        <v>-139.54</v>
      </c>
    </row>
    <row r="17" spans="1:19" ht="12.75">
      <c r="A17" s="1">
        <f t="shared" si="1"/>
        <v>9</v>
      </c>
      <c r="B17" s="6">
        <v>370</v>
      </c>
      <c r="C17" s="2" t="str">
        <f>+VLOOKUP($B17,Gesamt!$A$5:$D$301,2,FALSE)</f>
        <v>Stagge</v>
      </c>
      <c r="D17" s="2" t="str">
        <f>+VLOOKUP($B17,Gesamt!$A$5:$D$301,3,FALSE)</f>
        <v>Marius</v>
      </c>
      <c r="E17" s="1" t="str">
        <f>+VLOOKUP($B17,Gesamt!$A$5:$D$301,4,FALSE)</f>
        <v>Rheine</v>
      </c>
      <c r="F17" s="10" t="str">
        <f>+VLOOKUP($B17,Gesamt!$A$5:$F$301,5,FALSE)</f>
        <v>34,60</v>
      </c>
      <c r="G17" s="10" t="str">
        <f>+VLOOKUP($B17,Gesamt!$A$5:$G$301,6,FALSE)</f>
        <v>35,31</v>
      </c>
      <c r="H17" s="10" t="str">
        <f>+VLOOKUP($B17,Gesamt!$A$5:$H$301,7,FALSE)</f>
        <v>34,53</v>
      </c>
      <c r="I17" s="10" t="str">
        <f>+VLOOKUP($B17,Gesamt!$A$5:$I$301,8,FALSE)</f>
        <v>35,10</v>
      </c>
      <c r="J17" s="10">
        <f>+VLOOKUP($B17,Gesamt!$A$5:$Q$301,9,FALSE)</f>
        <v>0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2"/>
        <v>139.54</v>
      </c>
      <c r="S17" s="8">
        <f t="shared" si="3"/>
        <v>-139.54</v>
      </c>
    </row>
    <row r="18" spans="1:19" ht="12.75">
      <c r="A18" s="1">
        <f t="shared" si="1"/>
        <v>11</v>
      </c>
      <c r="B18" s="6">
        <v>344</v>
      </c>
      <c r="C18" s="2" t="str">
        <f>+VLOOKUP($B18,Gesamt!$A$5:$D$301,2,FALSE)</f>
        <v>Lorenz</v>
      </c>
      <c r="D18" s="2" t="str">
        <f>+VLOOKUP($B18,Gesamt!$A$5:$D$301,3,FALSE)</f>
        <v>Linda</v>
      </c>
      <c r="E18" s="1" t="str">
        <f>+VLOOKUP($B18,Gesamt!$A$5:$D$301,4,FALSE)</f>
        <v>Overath</v>
      </c>
      <c r="F18" s="10" t="str">
        <f>+VLOOKUP($B18,Gesamt!$A$5:$F$301,5,FALSE)</f>
        <v>34,90</v>
      </c>
      <c r="G18" s="10" t="str">
        <f>+VLOOKUP($B18,Gesamt!$A$5:$G$301,6,FALSE)</f>
        <v>35,02</v>
      </c>
      <c r="H18" s="10" t="str">
        <f>+VLOOKUP($B18,Gesamt!$A$5:$H$301,7,FALSE)</f>
        <v>34,76</v>
      </c>
      <c r="I18" s="10" t="str">
        <f>+VLOOKUP($B18,Gesamt!$A$5:$I$301,8,FALSE)</f>
        <v>34,87</v>
      </c>
      <c r="J18" s="10">
        <f>+VLOOKUP($B18,Gesamt!$A$5:$Q$301,9,FALSE)</f>
        <v>0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2"/>
        <v>139.55</v>
      </c>
      <c r="S18" s="8">
        <f t="shared" si="3"/>
        <v>-139.55</v>
      </c>
    </row>
    <row r="19" spans="1:19" ht="12.75">
      <c r="A19" s="1">
        <f t="shared" si="1"/>
        <v>12</v>
      </c>
      <c r="B19" s="6">
        <v>308</v>
      </c>
      <c r="C19" s="2" t="str">
        <f>+VLOOKUP($B19,Gesamt!$A$5:$D$301,2,FALSE)</f>
        <v>Förster</v>
      </c>
      <c r="D19" s="2" t="str">
        <f>+VLOOKUP($B19,Gesamt!$A$5:$D$301,3,FALSE)</f>
        <v>Lars</v>
      </c>
      <c r="E19" s="1" t="str">
        <f>+VLOOKUP($B19,Gesamt!$A$5:$D$301,4,FALSE)</f>
        <v>Simmerath</v>
      </c>
      <c r="F19" s="10" t="str">
        <f>+VLOOKUP($B19,Gesamt!$A$5:$F$301,5,FALSE)</f>
        <v>34,71</v>
      </c>
      <c r="G19" s="10" t="str">
        <f>+VLOOKUP($B19,Gesamt!$A$5:$G$301,6,FALSE)</f>
        <v>34,91</v>
      </c>
      <c r="H19" s="10" t="str">
        <f>+VLOOKUP($B19,Gesamt!$A$5:$H$301,7,FALSE)</f>
        <v>34,91</v>
      </c>
      <c r="I19" s="10" t="str">
        <f>+VLOOKUP($B19,Gesamt!$A$5:$I$301,8,FALSE)</f>
        <v>35,05</v>
      </c>
      <c r="J19" s="10">
        <f>+VLOOKUP($B19,Gesamt!$A$5:$Q$301,9,FALSE)</f>
        <v>0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2"/>
        <v>139.58</v>
      </c>
      <c r="S19" s="8">
        <f t="shared" si="3"/>
        <v>-139.58</v>
      </c>
    </row>
    <row r="20" spans="1:19" ht="12.75">
      <c r="A20" s="1">
        <f t="shared" si="1"/>
        <v>13</v>
      </c>
      <c r="B20" s="6">
        <v>315</v>
      </c>
      <c r="C20" s="2" t="str">
        <f>+VLOOKUP($B20,Gesamt!$A$5:$D$301,2,FALSE)</f>
        <v>Isaac</v>
      </c>
      <c r="D20" s="2" t="str">
        <f>+VLOOKUP($B20,Gesamt!$A$5:$D$301,3,FALSE)</f>
        <v>Laura</v>
      </c>
      <c r="E20" s="1" t="str">
        <f>+VLOOKUP($B20,Gesamt!$A$5:$D$301,4,FALSE)</f>
        <v>Simmerath</v>
      </c>
      <c r="F20" s="10" t="str">
        <f>+VLOOKUP($B20,Gesamt!$A$5:$F$301,5,FALSE)</f>
        <v>34,77</v>
      </c>
      <c r="G20" s="10" t="str">
        <f>+VLOOKUP($B20,Gesamt!$A$5:$G$301,6,FALSE)</f>
        <v>35,07</v>
      </c>
      <c r="H20" s="10" t="str">
        <f>+VLOOKUP($B20,Gesamt!$A$5:$H$301,7,FALSE)</f>
        <v>34,87</v>
      </c>
      <c r="I20" s="10" t="str">
        <f>+VLOOKUP($B20,Gesamt!$A$5:$I$301,8,FALSE)</f>
        <v>34,89</v>
      </c>
      <c r="J20" s="10">
        <f>+VLOOKUP($B20,Gesamt!$A$5:$Q$301,9,FALSE)</f>
        <v>0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2"/>
        <v>139.6</v>
      </c>
      <c r="S20" s="8">
        <f t="shared" si="3"/>
        <v>-139.6</v>
      </c>
    </row>
    <row r="21" spans="1:19" ht="12.75">
      <c r="A21" s="1">
        <f t="shared" si="1"/>
        <v>14</v>
      </c>
      <c r="B21" s="6">
        <v>354</v>
      </c>
      <c r="C21" s="2" t="str">
        <f>+VLOOKUP($B21,Gesamt!$A$5:$D$301,2,FALSE)</f>
        <v>Förster</v>
      </c>
      <c r="D21" s="2" t="str">
        <f>+VLOOKUP($B21,Gesamt!$A$5:$D$301,3,FALSE)</f>
        <v>Sarah</v>
      </c>
      <c r="E21" s="1" t="str">
        <f>+VLOOKUP($B21,Gesamt!$A$5:$D$301,4,FALSE)</f>
        <v>Kerpen</v>
      </c>
      <c r="F21" s="10" t="str">
        <f>+VLOOKUP($B21,Gesamt!$A$5:$F$301,5,FALSE)</f>
        <v>34,79</v>
      </c>
      <c r="G21" s="10" t="str">
        <f>+VLOOKUP($B21,Gesamt!$A$5:$G$301,6,FALSE)</f>
        <v>34,95</v>
      </c>
      <c r="H21" s="10" t="str">
        <f>+VLOOKUP($B21,Gesamt!$A$5:$H$301,7,FALSE)</f>
        <v>35,11</v>
      </c>
      <c r="I21" s="10" t="str">
        <f>+VLOOKUP($B21,Gesamt!$A$5:$I$301,8,FALSE)</f>
        <v>34,83</v>
      </c>
      <c r="J21" s="10">
        <f>+VLOOKUP($B21,Gesamt!$A$5:$Q$301,9,FALSE)</f>
        <v>0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 t="shared" si="2"/>
        <v>139.68</v>
      </c>
      <c r="S21" s="8">
        <f t="shared" si="3"/>
        <v>-139.68</v>
      </c>
    </row>
    <row r="22" spans="1:19" ht="12.75">
      <c r="A22" s="1">
        <f t="shared" si="1"/>
        <v>14</v>
      </c>
      <c r="B22" s="6">
        <v>324</v>
      </c>
      <c r="C22" s="2" t="str">
        <f>+VLOOKUP($B22,Gesamt!$A$5:$D$301,2,FALSE)</f>
        <v>Ricker</v>
      </c>
      <c r="D22" s="2" t="str">
        <f>+VLOOKUP($B22,Gesamt!$A$5:$D$301,3,FALSE)</f>
        <v>Claudia</v>
      </c>
      <c r="E22" s="1" t="str">
        <f>+VLOOKUP($B22,Gesamt!$A$5:$D$301,4,FALSE)</f>
        <v>Havixbeck</v>
      </c>
      <c r="F22" s="10" t="str">
        <f>+VLOOKUP($B22,Gesamt!$A$5:$F$301,5,FALSE)</f>
        <v>34,60</v>
      </c>
      <c r="G22" s="10" t="str">
        <f>+VLOOKUP($B22,Gesamt!$A$5:$G$301,6,FALSE)</f>
        <v>35,48</v>
      </c>
      <c r="H22" s="10" t="str">
        <f>+VLOOKUP($B22,Gesamt!$A$5:$H$301,7,FALSE)</f>
        <v>34,52</v>
      </c>
      <c r="I22" s="10" t="str">
        <f>+VLOOKUP($B22,Gesamt!$A$5:$I$301,8,FALSE)</f>
        <v>35,08</v>
      </c>
      <c r="J22" s="10">
        <f>+VLOOKUP($B22,Gesamt!$A$5:$Q$301,9,FALSE)</f>
        <v>0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 t="shared" si="2"/>
        <v>139.68</v>
      </c>
      <c r="S22" s="8">
        <f t="shared" si="3"/>
        <v>-139.68</v>
      </c>
    </row>
    <row r="23" spans="1:19" ht="12.75">
      <c r="A23" s="1">
        <f t="shared" si="1"/>
        <v>16</v>
      </c>
      <c r="B23" s="6">
        <v>312</v>
      </c>
      <c r="C23" s="2" t="str">
        <f>+VLOOKUP($B23,Gesamt!$A$5:$D$301,2,FALSE)</f>
        <v>Deck</v>
      </c>
      <c r="D23" s="2" t="str">
        <f>+VLOOKUP($B23,Gesamt!$A$5:$D$301,3,FALSE)</f>
        <v>Manuel</v>
      </c>
      <c r="E23" s="1" t="str">
        <f>+VLOOKUP($B23,Gesamt!$A$5:$D$301,4,FALSE)</f>
        <v>Simmerath</v>
      </c>
      <c r="F23" s="10" t="str">
        <f>+VLOOKUP($B23,Gesamt!$A$5:$F$301,5,FALSE)</f>
        <v>34,92</v>
      </c>
      <c r="G23" s="10" t="str">
        <f>+VLOOKUP($B23,Gesamt!$A$5:$G$301,6,FALSE)</f>
        <v>34,96</v>
      </c>
      <c r="H23" s="10" t="str">
        <f>+VLOOKUP($B23,Gesamt!$A$5:$H$301,7,FALSE)</f>
        <v>35,01</v>
      </c>
      <c r="I23" s="10" t="str">
        <f>+VLOOKUP($B23,Gesamt!$A$5:$I$301,8,FALSE)</f>
        <v>34,81</v>
      </c>
      <c r="J23" s="10">
        <f>+VLOOKUP($B23,Gesamt!$A$5:$Q$301,9,FALSE)</f>
        <v>0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 t="shared" si="2"/>
        <v>139.7</v>
      </c>
      <c r="S23" s="8">
        <f t="shared" si="3"/>
        <v>-139.7</v>
      </c>
    </row>
    <row r="24" spans="1:19" ht="12.75">
      <c r="A24" s="1">
        <f t="shared" si="1"/>
        <v>17</v>
      </c>
      <c r="B24" s="6">
        <v>352</v>
      </c>
      <c r="C24" s="2" t="str">
        <f>+VLOOKUP($B24,Gesamt!$A$5:$D$301,2,FALSE)</f>
        <v>Kelch</v>
      </c>
      <c r="D24" s="2" t="str">
        <f>+VLOOKUP($B24,Gesamt!$A$5:$D$301,3,FALSE)</f>
        <v>Ricarda</v>
      </c>
      <c r="E24" s="1" t="str">
        <f>+VLOOKUP($B24,Gesamt!$A$5:$D$301,4,FALSE)</f>
        <v>Bergkamen</v>
      </c>
      <c r="F24" s="10" t="str">
        <f>+VLOOKUP($B24,Gesamt!$A$5:$F$301,5,FALSE)</f>
        <v>34,47</v>
      </c>
      <c r="G24" s="10" t="str">
        <f>+VLOOKUP($B24,Gesamt!$A$5:$G$301,6,FALSE)</f>
        <v>35,26</v>
      </c>
      <c r="H24" s="10" t="str">
        <f>+VLOOKUP($B24,Gesamt!$A$5:$H$301,7,FALSE)</f>
        <v>34,66</v>
      </c>
      <c r="I24" s="10" t="str">
        <f>+VLOOKUP($B24,Gesamt!$A$5:$I$301,8,FALSE)</f>
        <v>35,32</v>
      </c>
      <c r="J24" s="10">
        <f>+VLOOKUP($B24,Gesamt!$A$5:$Q$301,9,FALSE)</f>
        <v>0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 t="shared" si="2"/>
        <v>139.71</v>
      </c>
      <c r="S24" s="8">
        <f t="shared" si="3"/>
        <v>-139.71</v>
      </c>
    </row>
    <row r="25" spans="1:19" ht="12.75">
      <c r="A25" s="1">
        <f t="shared" si="1"/>
        <v>18</v>
      </c>
      <c r="B25" s="6">
        <v>339</v>
      </c>
      <c r="C25" s="2" t="str">
        <f>+VLOOKUP($B25,Gesamt!$A$5:$D$301,2,FALSE)</f>
        <v>Förster</v>
      </c>
      <c r="D25" s="2" t="str">
        <f>+VLOOKUP($B25,Gesamt!$A$5:$D$301,3,FALSE)</f>
        <v>Hannah</v>
      </c>
      <c r="E25" s="1" t="str">
        <f>+VLOOKUP($B25,Gesamt!$A$5:$D$301,4,FALSE)</f>
        <v>Simmerath</v>
      </c>
      <c r="F25" s="10" t="str">
        <f>+VLOOKUP($B25,Gesamt!$A$5:$F$301,5,FALSE)</f>
        <v>34,78</v>
      </c>
      <c r="G25" s="10" t="str">
        <f>+VLOOKUP($B25,Gesamt!$A$5:$G$301,6,FALSE)</f>
        <v>35,05</v>
      </c>
      <c r="H25" s="10" t="str">
        <f>+VLOOKUP($B25,Gesamt!$A$5:$H$301,7,FALSE)</f>
        <v>35,05</v>
      </c>
      <c r="I25" s="10" t="str">
        <f>+VLOOKUP($B25,Gesamt!$A$5:$I$301,8,FALSE)</f>
        <v>34,85</v>
      </c>
      <c r="J25" s="10">
        <f>+VLOOKUP($B25,Gesamt!$A$5:$Q$301,9,FALSE)</f>
        <v>0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 t="shared" si="2"/>
        <v>139.73</v>
      </c>
      <c r="S25" s="8">
        <f t="shared" si="3"/>
        <v>-139.73</v>
      </c>
    </row>
    <row r="26" spans="1:19" ht="12.75">
      <c r="A26" s="1">
        <f t="shared" si="1"/>
        <v>19</v>
      </c>
      <c r="B26" s="6">
        <v>334</v>
      </c>
      <c r="C26" s="2" t="str">
        <f>+VLOOKUP($B26,Gesamt!$A$5:$D$301,2,FALSE)</f>
        <v>Neubarth</v>
      </c>
      <c r="D26" s="2" t="str">
        <f>+VLOOKUP($B26,Gesamt!$A$5:$D$301,3,FALSE)</f>
        <v>Daniel</v>
      </c>
      <c r="E26" s="1" t="str">
        <f>+VLOOKUP($B26,Gesamt!$A$5:$D$301,4,FALSE)</f>
        <v>Friedrichsfeld</v>
      </c>
      <c r="F26" s="10" t="str">
        <f>+VLOOKUP($B26,Gesamt!$A$5:$F$301,5,FALSE)</f>
        <v>34,88</v>
      </c>
      <c r="G26" s="10" t="str">
        <f>+VLOOKUP($B26,Gesamt!$A$5:$G$301,6,FALSE)</f>
        <v>35,25</v>
      </c>
      <c r="H26" s="10" t="str">
        <f>+VLOOKUP($B26,Gesamt!$A$5:$H$301,7,FALSE)</f>
        <v>34,84</v>
      </c>
      <c r="I26" s="10" t="str">
        <f>+VLOOKUP($B26,Gesamt!$A$5:$I$301,8,FALSE)</f>
        <v>34,85</v>
      </c>
      <c r="J26" s="10">
        <f>+VLOOKUP($B26,Gesamt!$A$5:$Q$301,9,FALSE)</f>
        <v>0</v>
      </c>
      <c r="K26" s="10">
        <f>+VLOOKUP($B26,Gesamt!$A$5:$Q$301,10,FALSE)</f>
        <v>0</v>
      </c>
      <c r="L26" s="10">
        <f>+VLOOKUP($B26,Gesamt!$A$5:$Q$301,11,FALSE)</f>
        <v>0</v>
      </c>
      <c r="M26" s="10">
        <f>+VLOOKUP($B26,Gesamt!$A$5:$Q$301,12,FALSE)</f>
        <v>0</v>
      </c>
      <c r="N26" s="10">
        <f>+VLOOKUP($B26,Gesamt!$A$5:$Q$301,13,FALSE)</f>
        <v>0</v>
      </c>
      <c r="O26" s="10">
        <f>+VLOOKUP($B26,Gesamt!$A$5:$Q$301,14,FALSE)</f>
        <v>0</v>
      </c>
      <c r="P26" s="10">
        <f>+VLOOKUP($B26,Gesamt!$A$5:$Q$301,15,FALSE)</f>
        <v>0</v>
      </c>
      <c r="Q26" s="10">
        <f>+VLOOKUP($B26,Gesamt!$A$5:$Q$301,16,FALSE)</f>
        <v>0</v>
      </c>
      <c r="R26" s="10">
        <f t="shared" si="2"/>
        <v>139.82</v>
      </c>
      <c r="S26" s="8">
        <f t="shared" si="3"/>
        <v>-139.82</v>
      </c>
    </row>
    <row r="27" spans="1:19" ht="12.75">
      <c r="A27" s="1">
        <f t="shared" si="1"/>
        <v>20</v>
      </c>
      <c r="B27" s="6">
        <v>355</v>
      </c>
      <c r="C27" s="2" t="str">
        <f>+VLOOKUP($B27,Gesamt!$A$5:$D$301,2,FALSE)</f>
        <v>Claus</v>
      </c>
      <c r="D27" s="2" t="str">
        <f>+VLOOKUP($B27,Gesamt!$A$5:$D$301,3,FALSE)</f>
        <v>Maik</v>
      </c>
      <c r="E27" s="1" t="str">
        <f>+VLOOKUP($B27,Gesamt!$A$5:$D$301,4,FALSE)</f>
        <v>Bergkamen</v>
      </c>
      <c r="F27" s="10" t="str">
        <f>+VLOOKUP($B27,Gesamt!$A$5:$F$301,5,FALSE)</f>
        <v>34,52</v>
      </c>
      <c r="G27" s="10" t="str">
        <f>+VLOOKUP($B27,Gesamt!$A$5:$G$301,6,FALSE)</f>
        <v>35,39</v>
      </c>
      <c r="H27" s="10" t="str">
        <f>+VLOOKUP($B27,Gesamt!$A$5:$H$301,7,FALSE)</f>
        <v>34,56</v>
      </c>
      <c r="I27" s="10" t="str">
        <f>+VLOOKUP($B27,Gesamt!$A$5:$I$301,8,FALSE)</f>
        <v>35,40</v>
      </c>
      <c r="J27" s="10">
        <f>+VLOOKUP($B27,Gesamt!$A$5:$Q$301,9,FALSE)</f>
        <v>0</v>
      </c>
      <c r="K27" s="10">
        <f>+VLOOKUP($B27,Gesamt!$A$5:$Q$301,10,FALSE)</f>
        <v>0</v>
      </c>
      <c r="L27" s="10">
        <f>+VLOOKUP($B27,Gesamt!$A$5:$Q$301,11,FALSE)</f>
        <v>0</v>
      </c>
      <c r="M27" s="10">
        <f>+VLOOKUP($B27,Gesamt!$A$5:$Q$301,12,FALSE)</f>
        <v>0</v>
      </c>
      <c r="N27" s="10">
        <f>+VLOOKUP($B27,Gesamt!$A$5:$Q$301,13,FALSE)</f>
        <v>0</v>
      </c>
      <c r="O27" s="10">
        <f>+VLOOKUP($B27,Gesamt!$A$5:$Q$301,14,FALSE)</f>
        <v>0</v>
      </c>
      <c r="P27" s="10">
        <f>+VLOOKUP($B27,Gesamt!$A$5:$Q$301,15,FALSE)</f>
        <v>0</v>
      </c>
      <c r="Q27" s="10">
        <f>+VLOOKUP($B27,Gesamt!$A$5:$Q$301,16,FALSE)</f>
        <v>0</v>
      </c>
      <c r="R27" s="10">
        <f t="shared" si="2"/>
        <v>139.87</v>
      </c>
      <c r="S27" s="8">
        <f t="shared" si="3"/>
        <v>-139.87</v>
      </c>
    </row>
    <row r="28" spans="1:19" ht="12.75">
      <c r="A28" s="1">
        <f t="shared" si="1"/>
        <v>21</v>
      </c>
      <c r="B28" s="6">
        <v>357</v>
      </c>
      <c r="C28" s="2" t="str">
        <f>+VLOOKUP($B28,Gesamt!$A$5:$D$301,2,FALSE)</f>
        <v>Voß</v>
      </c>
      <c r="D28" s="2" t="str">
        <f>+VLOOKUP($B28,Gesamt!$A$5:$D$301,3,FALSE)</f>
        <v>Marie-Charlotte</v>
      </c>
      <c r="E28" s="1" t="str">
        <f>+VLOOKUP($B28,Gesamt!$A$5:$D$301,4,FALSE)</f>
        <v>Bergkamen</v>
      </c>
      <c r="F28" s="10" t="str">
        <f>+VLOOKUP($B28,Gesamt!$A$5:$F$301,5,FALSE)</f>
        <v>35,20</v>
      </c>
      <c r="G28" s="10" t="str">
        <f>+VLOOKUP($B28,Gesamt!$A$5:$G$301,6,FALSE)</f>
        <v>34,91</v>
      </c>
      <c r="H28" s="10" t="str">
        <f>+VLOOKUP($B28,Gesamt!$A$5:$H$301,7,FALSE)</f>
        <v>34,96</v>
      </c>
      <c r="I28" s="10" t="str">
        <f>+VLOOKUP($B28,Gesamt!$A$5:$I$301,8,FALSE)</f>
        <v>34,84</v>
      </c>
      <c r="J28" s="10">
        <f>+VLOOKUP($B28,Gesamt!$A$5:$Q$301,9,FALSE)</f>
        <v>0</v>
      </c>
      <c r="K28" s="10">
        <f>+VLOOKUP($B28,Gesamt!$A$5:$Q$301,10,FALSE)</f>
        <v>0</v>
      </c>
      <c r="L28" s="10">
        <f>+VLOOKUP($B28,Gesamt!$A$5:$Q$301,11,FALSE)</f>
        <v>0</v>
      </c>
      <c r="M28" s="10">
        <f>+VLOOKUP($B28,Gesamt!$A$5:$Q$301,12,FALSE)</f>
        <v>0</v>
      </c>
      <c r="N28" s="10">
        <f>+VLOOKUP($B28,Gesamt!$A$5:$Q$301,13,FALSE)</f>
        <v>0</v>
      </c>
      <c r="O28" s="10">
        <f>+VLOOKUP($B28,Gesamt!$A$5:$Q$301,14,FALSE)</f>
        <v>0</v>
      </c>
      <c r="P28" s="10">
        <f>+VLOOKUP($B28,Gesamt!$A$5:$Q$301,15,FALSE)</f>
        <v>0</v>
      </c>
      <c r="Q28" s="10">
        <f>+VLOOKUP($B28,Gesamt!$A$5:$Q$301,16,FALSE)</f>
        <v>0</v>
      </c>
      <c r="R28" s="10">
        <f t="shared" si="2"/>
        <v>139.91</v>
      </c>
      <c r="S28" s="8">
        <f t="shared" si="3"/>
        <v>-139.91</v>
      </c>
    </row>
    <row r="29" spans="1:19" ht="12.75">
      <c r="A29" s="1">
        <f t="shared" si="1"/>
        <v>22</v>
      </c>
      <c r="B29" s="6">
        <v>379</v>
      </c>
      <c r="C29" s="2" t="str">
        <f>+VLOOKUP($B29,Gesamt!$A$5:$D$301,2,FALSE)</f>
        <v>Lange</v>
      </c>
      <c r="D29" s="2" t="str">
        <f>+VLOOKUP($B29,Gesamt!$A$5:$D$301,3,FALSE)</f>
        <v>Florian</v>
      </c>
      <c r="E29" s="1" t="str">
        <f>+VLOOKUP($B29,Gesamt!$A$5:$D$301,4,FALSE)</f>
        <v>Mettingen</v>
      </c>
      <c r="F29" s="10" t="str">
        <f>+VLOOKUP($B29,Gesamt!$A$5:$F$301,5,FALSE)</f>
        <v>34,82</v>
      </c>
      <c r="G29" s="10" t="str">
        <f>+VLOOKUP($B29,Gesamt!$A$5:$G$301,6,FALSE)</f>
        <v>35,44</v>
      </c>
      <c r="H29" s="10" t="str">
        <f>+VLOOKUP($B29,Gesamt!$A$5:$H$301,7,FALSE)</f>
        <v>34,53</v>
      </c>
      <c r="I29" s="10" t="str">
        <f>+VLOOKUP($B29,Gesamt!$A$5:$I$301,8,FALSE)</f>
        <v>35,13</v>
      </c>
      <c r="J29" s="10">
        <f>+VLOOKUP($B29,Gesamt!$A$5:$Q$301,9,FALSE)</f>
        <v>0</v>
      </c>
      <c r="K29" s="10">
        <f>+VLOOKUP($B29,Gesamt!$A$5:$Q$301,10,FALSE)</f>
        <v>0</v>
      </c>
      <c r="L29" s="10">
        <f>+VLOOKUP($B29,Gesamt!$A$5:$Q$301,11,FALSE)</f>
        <v>0</v>
      </c>
      <c r="M29" s="10">
        <f>+VLOOKUP($B29,Gesamt!$A$5:$Q$301,12,FALSE)</f>
        <v>0</v>
      </c>
      <c r="N29" s="10">
        <f>+VLOOKUP($B29,Gesamt!$A$5:$Q$301,13,FALSE)</f>
        <v>0</v>
      </c>
      <c r="O29" s="10">
        <f>+VLOOKUP($B29,Gesamt!$A$5:$Q$301,14,FALSE)</f>
        <v>0</v>
      </c>
      <c r="P29" s="10">
        <f>+VLOOKUP($B29,Gesamt!$A$5:$Q$301,15,FALSE)</f>
        <v>0</v>
      </c>
      <c r="Q29" s="10">
        <f>+VLOOKUP($B29,Gesamt!$A$5:$Q$301,16,FALSE)</f>
        <v>0</v>
      </c>
      <c r="R29" s="10">
        <f t="shared" si="2"/>
        <v>139.92</v>
      </c>
      <c r="S29" s="8">
        <f t="shared" si="3"/>
        <v>-139.92</v>
      </c>
    </row>
    <row r="30" spans="1:19" ht="12.75">
      <c r="A30" s="1">
        <f t="shared" si="1"/>
        <v>23</v>
      </c>
      <c r="B30" s="6">
        <v>360</v>
      </c>
      <c r="C30" s="2" t="str">
        <f>+VLOOKUP($B30,Gesamt!$A$5:$D$301,2,FALSE)</f>
        <v>Eickmann</v>
      </c>
      <c r="D30" s="2" t="str">
        <f>+VLOOKUP($B30,Gesamt!$A$5:$D$301,3,FALSE)</f>
        <v>Morten</v>
      </c>
      <c r="E30" s="1" t="str">
        <f>+VLOOKUP($B30,Gesamt!$A$5:$D$301,4,FALSE)</f>
        <v>Bad Bentheim</v>
      </c>
      <c r="F30" s="10" t="str">
        <f>+VLOOKUP($B30,Gesamt!$A$5:$F$301,5,FALSE)</f>
        <v>34,73</v>
      </c>
      <c r="G30" s="10" t="str">
        <f>+VLOOKUP($B30,Gesamt!$A$5:$G$301,6,FALSE)</f>
        <v>35,34</v>
      </c>
      <c r="H30" s="10" t="str">
        <f>+VLOOKUP($B30,Gesamt!$A$5:$H$301,7,FALSE)</f>
        <v>34,64</v>
      </c>
      <c r="I30" s="10" t="str">
        <f>+VLOOKUP($B30,Gesamt!$A$5:$I$301,8,FALSE)</f>
        <v>35,31</v>
      </c>
      <c r="J30" s="10">
        <f>+VLOOKUP($B30,Gesamt!$A$5:$Q$301,9,FALSE)</f>
        <v>0</v>
      </c>
      <c r="K30" s="10">
        <f>+VLOOKUP($B30,Gesamt!$A$5:$Q$301,10,FALSE)</f>
        <v>0</v>
      </c>
      <c r="L30" s="10">
        <f>+VLOOKUP($B30,Gesamt!$A$5:$Q$301,11,FALSE)</f>
        <v>0</v>
      </c>
      <c r="M30" s="10">
        <f>+VLOOKUP($B30,Gesamt!$A$5:$Q$301,12,FALSE)</f>
        <v>0</v>
      </c>
      <c r="N30" s="10">
        <f>+VLOOKUP($B30,Gesamt!$A$5:$Q$301,13,FALSE)</f>
        <v>0</v>
      </c>
      <c r="O30" s="10">
        <f>+VLOOKUP($B30,Gesamt!$A$5:$Q$301,14,FALSE)</f>
        <v>0</v>
      </c>
      <c r="P30" s="10">
        <f>+VLOOKUP($B30,Gesamt!$A$5:$Q$301,15,FALSE)</f>
        <v>0</v>
      </c>
      <c r="Q30" s="10">
        <f>+VLOOKUP($B30,Gesamt!$A$5:$Q$301,16,FALSE)</f>
        <v>0</v>
      </c>
      <c r="R30" s="10">
        <f t="shared" si="2"/>
        <v>140.02</v>
      </c>
      <c r="S30" s="8">
        <f t="shared" si="3"/>
        <v>-140.02</v>
      </c>
    </row>
    <row r="31" spans="1:19" ht="12.75">
      <c r="A31" s="1">
        <f t="shared" si="1"/>
        <v>24</v>
      </c>
      <c r="B31" s="6">
        <v>333</v>
      </c>
      <c r="C31" s="2" t="str">
        <f>+VLOOKUP($B31,Gesamt!$A$5:$D$301,2,FALSE)</f>
        <v>Wunderlich</v>
      </c>
      <c r="D31" s="2" t="str">
        <f>+VLOOKUP($B31,Gesamt!$A$5:$D$301,3,FALSE)</f>
        <v>Lena</v>
      </c>
      <c r="E31" s="1" t="str">
        <f>+VLOOKUP($B31,Gesamt!$A$5:$D$301,4,FALSE)</f>
        <v>Ruppichteroth</v>
      </c>
      <c r="F31" s="10" t="str">
        <f>+VLOOKUP($B31,Gesamt!$A$5:$F$301,5,FALSE)</f>
        <v>34,96</v>
      </c>
      <c r="G31" s="10" t="str">
        <f>+VLOOKUP($B31,Gesamt!$A$5:$G$301,6,FALSE)</f>
        <v>35,48</v>
      </c>
      <c r="H31" s="10" t="str">
        <f>+VLOOKUP($B31,Gesamt!$A$5:$H$301,7,FALSE)</f>
        <v>34,61</v>
      </c>
      <c r="I31" s="10" t="str">
        <f>+VLOOKUP($B31,Gesamt!$A$5:$I$301,8,FALSE)</f>
        <v>35,05</v>
      </c>
      <c r="J31" s="10">
        <f>+VLOOKUP($B31,Gesamt!$A$5:$Q$301,9,FALSE)</f>
        <v>0</v>
      </c>
      <c r="K31" s="10">
        <f>+VLOOKUP($B31,Gesamt!$A$5:$Q$301,10,FALSE)</f>
        <v>0</v>
      </c>
      <c r="L31" s="10">
        <f>+VLOOKUP($B31,Gesamt!$A$5:$Q$301,11,FALSE)</f>
        <v>0</v>
      </c>
      <c r="M31" s="10">
        <f>+VLOOKUP($B31,Gesamt!$A$5:$Q$301,12,FALSE)</f>
        <v>0</v>
      </c>
      <c r="N31" s="10">
        <f>+VLOOKUP($B31,Gesamt!$A$5:$Q$301,13,FALSE)</f>
        <v>0</v>
      </c>
      <c r="O31" s="10">
        <f>+VLOOKUP($B31,Gesamt!$A$5:$Q$301,14,FALSE)</f>
        <v>0</v>
      </c>
      <c r="P31" s="10">
        <f>+VLOOKUP($B31,Gesamt!$A$5:$Q$301,15,FALSE)</f>
        <v>0</v>
      </c>
      <c r="Q31" s="10">
        <f>+VLOOKUP($B31,Gesamt!$A$5:$Q$301,16,FALSE)</f>
        <v>0</v>
      </c>
      <c r="R31" s="10">
        <f t="shared" si="2"/>
        <v>140.1</v>
      </c>
      <c r="S31" s="8">
        <f t="shared" si="3"/>
        <v>-140.1</v>
      </c>
    </row>
    <row r="32" spans="1:19" ht="12.75">
      <c r="A32" s="1">
        <f t="shared" si="1"/>
        <v>25</v>
      </c>
      <c r="B32" s="6">
        <v>342</v>
      </c>
      <c r="C32" s="2" t="str">
        <f>+VLOOKUP($B32,Gesamt!$A$5:$D$301,2,FALSE)</f>
        <v>Müller</v>
      </c>
      <c r="D32" s="2" t="str">
        <f>+VLOOKUP($B32,Gesamt!$A$5:$D$301,3,FALSE)</f>
        <v>Leon</v>
      </c>
      <c r="E32" s="1" t="str">
        <f>+VLOOKUP($B32,Gesamt!$A$5:$D$301,4,FALSE)</f>
        <v>Kerpen</v>
      </c>
      <c r="F32" s="10" t="str">
        <f>+VLOOKUP($B32,Gesamt!$A$5:$F$301,5,FALSE)</f>
        <v>34,94</v>
      </c>
      <c r="G32" s="10" t="str">
        <f>+VLOOKUP($B32,Gesamt!$A$5:$G$301,6,FALSE)</f>
        <v>35,11</v>
      </c>
      <c r="H32" s="10" t="str">
        <f>+VLOOKUP($B32,Gesamt!$A$5:$H$301,7,FALSE)</f>
        <v>35,24</v>
      </c>
      <c r="I32" s="10" t="str">
        <f>+VLOOKUP($B32,Gesamt!$A$5:$I$301,8,FALSE)</f>
        <v>34,86</v>
      </c>
      <c r="J32" s="10">
        <f>+VLOOKUP($B32,Gesamt!$A$5:$Q$301,9,FALSE)</f>
        <v>0</v>
      </c>
      <c r="K32" s="10">
        <f>+VLOOKUP($B32,Gesamt!$A$5:$Q$301,10,FALSE)</f>
        <v>0</v>
      </c>
      <c r="L32" s="10">
        <f>+VLOOKUP($B32,Gesamt!$A$5:$Q$301,11,FALSE)</f>
        <v>0</v>
      </c>
      <c r="M32" s="10">
        <f>+VLOOKUP($B32,Gesamt!$A$5:$Q$301,12,FALSE)</f>
        <v>0</v>
      </c>
      <c r="N32" s="10">
        <f>+VLOOKUP($B32,Gesamt!$A$5:$Q$301,13,FALSE)</f>
        <v>0</v>
      </c>
      <c r="O32" s="10">
        <f>+VLOOKUP($B32,Gesamt!$A$5:$Q$301,14,FALSE)</f>
        <v>0</v>
      </c>
      <c r="P32" s="10">
        <f>+VLOOKUP($B32,Gesamt!$A$5:$Q$301,15,FALSE)</f>
        <v>0</v>
      </c>
      <c r="Q32" s="10">
        <f>+VLOOKUP($B32,Gesamt!$A$5:$Q$301,16,FALSE)</f>
        <v>0</v>
      </c>
      <c r="R32" s="10">
        <f t="shared" si="2"/>
        <v>140.15</v>
      </c>
      <c r="S32" s="8">
        <f t="shared" si="3"/>
        <v>-140.15</v>
      </c>
    </row>
    <row r="33" spans="1:19" ht="12.75">
      <c r="A33" s="1">
        <f t="shared" si="1"/>
        <v>26</v>
      </c>
      <c r="B33" s="6">
        <v>320</v>
      </c>
      <c r="C33" s="2" t="str">
        <f>+VLOOKUP($B33,Gesamt!$A$5:$D$301,2,FALSE)</f>
        <v>Deck</v>
      </c>
      <c r="D33" s="2" t="str">
        <f>+VLOOKUP($B33,Gesamt!$A$5:$D$301,3,FALSE)</f>
        <v>Sebastian</v>
      </c>
      <c r="E33" s="1" t="str">
        <f>+VLOOKUP($B33,Gesamt!$A$5:$D$301,4,FALSE)</f>
        <v>Simmerath</v>
      </c>
      <c r="F33" s="10" t="str">
        <f>+VLOOKUP($B33,Gesamt!$A$5:$F$301,5,FALSE)</f>
        <v>34,65</v>
      </c>
      <c r="G33" s="10" t="str">
        <f>+VLOOKUP($B33,Gesamt!$A$5:$G$301,6,FALSE)</f>
        <v>35,54</v>
      </c>
      <c r="H33" s="10" t="str">
        <f>+VLOOKUP($B33,Gesamt!$A$5:$H$301,7,FALSE)</f>
        <v>34,77</v>
      </c>
      <c r="I33" s="10" t="str">
        <f>+VLOOKUP($B33,Gesamt!$A$5:$I$301,8,FALSE)</f>
        <v>35,29</v>
      </c>
      <c r="J33" s="10">
        <f>+VLOOKUP($B33,Gesamt!$A$5:$Q$301,9,FALSE)</f>
        <v>0</v>
      </c>
      <c r="K33" s="10">
        <f>+VLOOKUP($B33,Gesamt!$A$5:$Q$301,10,FALSE)</f>
        <v>0</v>
      </c>
      <c r="L33" s="10">
        <f>+VLOOKUP($B33,Gesamt!$A$5:$Q$301,11,FALSE)</f>
        <v>0</v>
      </c>
      <c r="M33" s="10">
        <f>+VLOOKUP($B33,Gesamt!$A$5:$Q$301,12,FALSE)</f>
        <v>0</v>
      </c>
      <c r="N33" s="10">
        <f>+VLOOKUP($B33,Gesamt!$A$5:$Q$301,13,FALSE)</f>
        <v>0</v>
      </c>
      <c r="O33" s="10">
        <f>+VLOOKUP($B33,Gesamt!$A$5:$Q$301,14,FALSE)</f>
        <v>0</v>
      </c>
      <c r="P33" s="10">
        <f>+VLOOKUP($B33,Gesamt!$A$5:$Q$301,15,FALSE)</f>
        <v>0</v>
      </c>
      <c r="Q33" s="10">
        <f>+VLOOKUP($B33,Gesamt!$A$5:$Q$301,16,FALSE)</f>
        <v>0</v>
      </c>
      <c r="R33" s="10">
        <f>(F33*$F$4+G33*$G$4+H33*$H$4+I33*$I$4+J33*$J$4+K33*$K$4+L33*$F$4+M33*$G$4+N33*$H$4+O33*$I$4+P33*$J$4+Q33*$J$4)</f>
        <v>140.25</v>
      </c>
      <c r="S33" s="8">
        <f t="shared" si="3"/>
        <v>-140.25</v>
      </c>
    </row>
    <row r="34" spans="1:19" ht="12.75">
      <c r="A34" s="1">
        <f t="shared" si="1"/>
        <v>27</v>
      </c>
      <c r="B34" s="6">
        <v>322</v>
      </c>
      <c r="C34" s="2" t="str">
        <f>+VLOOKUP($B34,Gesamt!$A$5:$D$301,2,FALSE)</f>
        <v>Kelch</v>
      </c>
      <c r="D34" s="2" t="str">
        <f>+VLOOKUP($B34,Gesamt!$A$5:$D$301,3,FALSE)</f>
        <v>Maria</v>
      </c>
      <c r="E34" s="1" t="str">
        <f>+VLOOKUP($B34,Gesamt!$A$5:$D$301,4,FALSE)</f>
        <v>Kerpen</v>
      </c>
      <c r="F34" s="10" t="str">
        <f>+VLOOKUP($B34,Gesamt!$A$5:$F$301,5,FALSE)</f>
        <v>35,14</v>
      </c>
      <c r="G34" s="10" t="str">
        <f>+VLOOKUP($B34,Gesamt!$A$5:$G$301,6,FALSE)</f>
        <v>35,02</v>
      </c>
      <c r="H34" s="10" t="str">
        <f>+VLOOKUP($B34,Gesamt!$A$5:$H$301,7,FALSE)</f>
        <v>35,34</v>
      </c>
      <c r="I34" s="10" t="str">
        <f>+VLOOKUP($B34,Gesamt!$A$5:$I$301,8,FALSE)</f>
        <v>34,87</v>
      </c>
      <c r="J34" s="10">
        <f>+VLOOKUP($B34,Gesamt!$A$5:$Q$301,9,FALSE)</f>
        <v>0</v>
      </c>
      <c r="K34" s="10">
        <f>+VLOOKUP($B34,Gesamt!$A$5:$Q$301,10,FALSE)</f>
        <v>0</v>
      </c>
      <c r="L34" s="10">
        <f>+VLOOKUP($B34,Gesamt!$A$5:$Q$301,11,FALSE)</f>
        <v>0</v>
      </c>
      <c r="M34" s="10">
        <f>+VLOOKUP($B34,Gesamt!$A$5:$Q$301,12,FALSE)</f>
        <v>0</v>
      </c>
      <c r="N34" s="10">
        <f>+VLOOKUP($B34,Gesamt!$A$5:$Q$301,13,FALSE)</f>
        <v>0</v>
      </c>
      <c r="O34" s="10">
        <f>+VLOOKUP($B34,Gesamt!$A$5:$Q$301,14,FALSE)</f>
        <v>0</v>
      </c>
      <c r="P34" s="10">
        <f>+VLOOKUP($B34,Gesamt!$A$5:$Q$301,15,FALSE)</f>
        <v>0</v>
      </c>
      <c r="Q34" s="10">
        <f>+VLOOKUP($B34,Gesamt!$A$5:$Q$301,16,FALSE)</f>
        <v>0</v>
      </c>
      <c r="R34" s="10">
        <f t="shared" si="2"/>
        <v>140.37</v>
      </c>
      <c r="S34" s="8">
        <f t="shared" si="3"/>
        <v>-140.37</v>
      </c>
    </row>
    <row r="35" spans="1:19" ht="12.75">
      <c r="A35" s="1">
        <f t="shared" si="1"/>
        <v>28</v>
      </c>
      <c r="B35" s="6">
        <v>328</v>
      </c>
      <c r="C35" s="2" t="str">
        <f>+VLOOKUP($B35,Gesamt!$A$5:$D$301,2,FALSE)</f>
        <v>Brüggemann</v>
      </c>
      <c r="D35" s="2" t="str">
        <f>+VLOOKUP($B35,Gesamt!$A$5:$D$301,3,FALSE)</f>
        <v>Jessica</v>
      </c>
      <c r="E35" s="1" t="str">
        <f>+VLOOKUP($B35,Gesamt!$A$5:$D$301,4,FALSE)</f>
        <v>Havixbeck</v>
      </c>
      <c r="F35" s="10" t="str">
        <f>+VLOOKUP($B35,Gesamt!$A$5:$F$301,5,FALSE)</f>
        <v>34,79</v>
      </c>
      <c r="G35" s="10" t="str">
        <f>+VLOOKUP($B35,Gesamt!$A$5:$G$301,6,FALSE)</f>
        <v>35,26</v>
      </c>
      <c r="H35" s="10" t="str">
        <f>+VLOOKUP($B35,Gesamt!$A$5:$H$301,7,FALSE)</f>
        <v>35,25</v>
      </c>
      <c r="I35" s="10" t="str">
        <f>+VLOOKUP($B35,Gesamt!$A$5:$I$301,8,FALSE)</f>
        <v>35,21</v>
      </c>
      <c r="J35" s="10">
        <f>+VLOOKUP($B35,Gesamt!$A$5:$Q$301,9,FALSE)</f>
        <v>0</v>
      </c>
      <c r="K35" s="10">
        <f>+VLOOKUP($B35,Gesamt!$A$5:$Q$301,10,FALSE)</f>
        <v>0</v>
      </c>
      <c r="L35" s="10">
        <f>+VLOOKUP($B35,Gesamt!$A$5:$Q$301,11,FALSE)</f>
        <v>0</v>
      </c>
      <c r="M35" s="10">
        <f>+VLOOKUP($B35,Gesamt!$A$5:$Q$301,12,FALSE)</f>
        <v>0</v>
      </c>
      <c r="N35" s="10">
        <f>+VLOOKUP($B35,Gesamt!$A$5:$Q$301,13,FALSE)</f>
        <v>0</v>
      </c>
      <c r="O35" s="10">
        <f>+VLOOKUP($B35,Gesamt!$A$5:$Q$301,14,FALSE)</f>
        <v>0</v>
      </c>
      <c r="P35" s="10">
        <f>+VLOOKUP($B35,Gesamt!$A$5:$Q$301,15,FALSE)</f>
        <v>0</v>
      </c>
      <c r="Q35" s="10">
        <f>+VLOOKUP($B35,Gesamt!$A$5:$Q$301,16,FALSE)</f>
        <v>0</v>
      </c>
      <c r="R35" s="10">
        <f t="shared" si="2"/>
        <v>140.51</v>
      </c>
      <c r="S35" s="8">
        <f t="shared" si="3"/>
        <v>-140.51</v>
      </c>
    </row>
    <row r="36" spans="1:19" ht="12.75">
      <c r="A36" s="1">
        <f t="shared" si="1"/>
        <v>29</v>
      </c>
      <c r="B36" s="6">
        <v>368</v>
      </c>
      <c r="C36" s="2" t="str">
        <f>+VLOOKUP($B36,Gesamt!$A$5:$D$301,2,FALSE)</f>
        <v>Ricker</v>
      </c>
      <c r="D36" s="2" t="str">
        <f>+VLOOKUP($B36,Gesamt!$A$5:$D$301,3,FALSE)</f>
        <v>Oliver</v>
      </c>
      <c r="E36" s="1" t="str">
        <f>+VLOOKUP($B36,Gesamt!$A$5:$D$301,4,FALSE)</f>
        <v>Havixbeck</v>
      </c>
      <c r="F36" s="10" t="str">
        <f>+VLOOKUP($B36,Gesamt!$A$5:$F$301,5,FALSE)</f>
        <v>35,47</v>
      </c>
      <c r="G36" s="10" t="str">
        <f>+VLOOKUP($B36,Gesamt!$A$5:$G$301,6,FALSE)</f>
        <v>35,05</v>
      </c>
      <c r="H36" s="10" t="str">
        <f>+VLOOKUP($B36,Gesamt!$A$5:$H$301,7,FALSE)</f>
        <v>35,06</v>
      </c>
      <c r="I36" s="10" t="str">
        <f>+VLOOKUP($B36,Gesamt!$A$5:$I$301,8,FALSE)</f>
        <v>34,99</v>
      </c>
      <c r="J36" s="10">
        <f>+VLOOKUP($B36,Gesamt!$A$5:$Q$301,9,FALSE)</f>
        <v>0</v>
      </c>
      <c r="K36" s="10">
        <f>+VLOOKUP($B36,Gesamt!$A$5:$Q$301,10,FALSE)</f>
        <v>0</v>
      </c>
      <c r="L36" s="10">
        <f>+VLOOKUP($B36,Gesamt!$A$5:$Q$301,11,FALSE)</f>
        <v>0</v>
      </c>
      <c r="M36" s="10">
        <f>+VLOOKUP($B36,Gesamt!$A$5:$Q$301,12,FALSE)</f>
        <v>0</v>
      </c>
      <c r="N36" s="10">
        <f>+VLOOKUP($B36,Gesamt!$A$5:$Q$301,13,FALSE)</f>
        <v>0</v>
      </c>
      <c r="O36" s="10">
        <f>+VLOOKUP($B36,Gesamt!$A$5:$Q$301,14,FALSE)</f>
        <v>0</v>
      </c>
      <c r="P36" s="10">
        <f>+VLOOKUP($B36,Gesamt!$A$5:$Q$301,15,FALSE)</f>
        <v>0</v>
      </c>
      <c r="Q36" s="10">
        <f>+VLOOKUP($B36,Gesamt!$A$5:$Q$301,16,FALSE)</f>
        <v>0</v>
      </c>
      <c r="R36" s="10">
        <f t="shared" si="2"/>
        <v>140.57</v>
      </c>
      <c r="S36" s="8">
        <f t="shared" si="3"/>
        <v>-140.57</v>
      </c>
    </row>
    <row r="37" spans="1:19" ht="12.75">
      <c r="A37" s="1">
        <f t="shared" si="1"/>
        <v>30</v>
      </c>
      <c r="B37" s="6">
        <v>366</v>
      </c>
      <c r="C37" s="2" t="str">
        <f>+VLOOKUP($B37,Gesamt!$A$5:$D$301,2,FALSE)</f>
        <v>Müller</v>
      </c>
      <c r="D37" s="2" t="str">
        <f>+VLOOKUP($B37,Gesamt!$A$5:$D$301,3,FALSE)</f>
        <v>Julian</v>
      </c>
      <c r="E37" s="1" t="str">
        <f>+VLOOKUP($B37,Gesamt!$A$5:$D$301,4,FALSE)</f>
        <v>Friedrichsfeld</v>
      </c>
      <c r="F37" s="10" t="str">
        <f>+VLOOKUP($B37,Gesamt!$A$5:$F$301,5,FALSE)</f>
        <v>34,80</v>
      </c>
      <c r="G37" s="10" t="str">
        <f>+VLOOKUP($B37,Gesamt!$A$5:$G$301,6,FALSE)</f>
        <v>35,36</v>
      </c>
      <c r="H37" s="10" t="str">
        <f>+VLOOKUP($B37,Gesamt!$A$5:$H$301,7,FALSE)</f>
        <v>34,99</v>
      </c>
      <c r="I37" s="10" t="str">
        <f>+VLOOKUP($B37,Gesamt!$A$5:$I$301,8,FALSE)</f>
        <v>35,46</v>
      </c>
      <c r="J37" s="10">
        <f>+VLOOKUP($B37,Gesamt!$A$5:$Q$301,9,FALSE)</f>
        <v>0</v>
      </c>
      <c r="K37" s="10">
        <f>+VLOOKUP($B37,Gesamt!$A$5:$Q$301,10,FALSE)</f>
        <v>0</v>
      </c>
      <c r="L37" s="10">
        <f>+VLOOKUP($B37,Gesamt!$A$5:$Q$301,11,FALSE)</f>
        <v>0</v>
      </c>
      <c r="M37" s="10">
        <f>+VLOOKUP($B37,Gesamt!$A$5:$Q$301,12,FALSE)</f>
        <v>0</v>
      </c>
      <c r="N37" s="10">
        <f>+VLOOKUP($B37,Gesamt!$A$5:$Q$301,13,FALSE)</f>
        <v>0</v>
      </c>
      <c r="O37" s="10">
        <f>+VLOOKUP($B37,Gesamt!$A$5:$Q$301,14,FALSE)</f>
        <v>0</v>
      </c>
      <c r="P37" s="10">
        <f>+VLOOKUP($B37,Gesamt!$A$5:$Q$301,15,FALSE)</f>
        <v>0</v>
      </c>
      <c r="Q37" s="10">
        <f>+VLOOKUP($B37,Gesamt!$A$5:$Q$301,16,FALSE)</f>
        <v>0</v>
      </c>
      <c r="R37" s="10">
        <f>(F37*$F$4+G37*$G$4+H37*$H$4+I37*$I$4+J37*$J$4+K37*$K$4+L37*$F$4+M37*$G$4+N37*$H$4+O37*$I$4+P37*$J$4+Q37*$J$4)</f>
        <v>140.61</v>
      </c>
      <c r="S37" s="8">
        <f t="shared" si="3"/>
        <v>-140.61</v>
      </c>
    </row>
    <row r="38" spans="1:19" ht="12.75">
      <c r="A38" s="1">
        <f t="shared" si="1"/>
        <v>31</v>
      </c>
      <c r="B38" s="6">
        <v>375</v>
      </c>
      <c r="C38" s="2" t="str">
        <f>+VLOOKUP($B38,Gesamt!$A$5:$D$301,2,FALSE)</f>
        <v>Vogel</v>
      </c>
      <c r="D38" s="2" t="str">
        <f>+VLOOKUP($B38,Gesamt!$A$5:$D$301,3,FALSE)</f>
        <v>Mirko</v>
      </c>
      <c r="E38" s="1" t="str">
        <f>+VLOOKUP($B38,Gesamt!$A$5:$D$301,4,FALSE)</f>
        <v>Mettingen</v>
      </c>
      <c r="F38" s="10" t="str">
        <f>+VLOOKUP($B38,Gesamt!$A$5:$F$301,5,FALSE)</f>
        <v>35,00</v>
      </c>
      <c r="G38" s="10" t="str">
        <f>+VLOOKUP($B38,Gesamt!$A$5:$G$301,6,FALSE)</f>
        <v>35,48</v>
      </c>
      <c r="H38" s="10" t="str">
        <f>+VLOOKUP($B38,Gesamt!$A$5:$H$301,7,FALSE)</f>
        <v>34,88</v>
      </c>
      <c r="I38" s="10" t="str">
        <f>+VLOOKUP($B38,Gesamt!$A$5:$I$301,8,FALSE)</f>
        <v>35,37</v>
      </c>
      <c r="J38" s="10">
        <f>+VLOOKUP($B38,Gesamt!$A$5:$Q$301,9,FALSE)</f>
        <v>0</v>
      </c>
      <c r="K38" s="10">
        <f>+VLOOKUP($B38,Gesamt!$A$5:$Q$301,10,FALSE)</f>
        <v>0</v>
      </c>
      <c r="L38" s="10">
        <f>+VLOOKUP($B38,Gesamt!$A$5:$Q$301,11,FALSE)</f>
        <v>0</v>
      </c>
      <c r="M38" s="10">
        <f>+VLOOKUP($B38,Gesamt!$A$5:$Q$301,12,FALSE)</f>
        <v>0</v>
      </c>
      <c r="N38" s="10">
        <f>+VLOOKUP($B38,Gesamt!$A$5:$Q$301,13,FALSE)</f>
        <v>0</v>
      </c>
      <c r="O38" s="10">
        <f>+VLOOKUP($B38,Gesamt!$A$5:$Q$301,14,FALSE)</f>
        <v>0</v>
      </c>
      <c r="P38" s="10">
        <f>+VLOOKUP($B38,Gesamt!$A$5:$Q$301,15,FALSE)</f>
        <v>0</v>
      </c>
      <c r="Q38" s="10">
        <f>+VLOOKUP($B38,Gesamt!$A$5:$Q$301,16,FALSE)</f>
        <v>0</v>
      </c>
      <c r="R38" s="10">
        <f t="shared" si="2"/>
        <v>140.73</v>
      </c>
      <c r="S38" s="8">
        <f t="shared" si="3"/>
        <v>-140.73</v>
      </c>
    </row>
    <row r="39" spans="1:19" ht="12.75">
      <c r="A39" s="1">
        <f t="shared" si="1"/>
        <v>32</v>
      </c>
      <c r="B39" s="6">
        <v>391</v>
      </c>
      <c r="C39" s="2" t="str">
        <f>+VLOOKUP($B39,Gesamt!$A$5:$D$301,2,FALSE)</f>
        <v>Valtwies</v>
      </c>
      <c r="D39" s="2" t="str">
        <f>+VLOOKUP($B39,Gesamt!$A$5:$D$301,3,FALSE)</f>
        <v>Tom</v>
      </c>
      <c r="E39" s="1" t="str">
        <f>+VLOOKUP($B39,Gesamt!$A$5:$D$301,4,FALSE)</f>
        <v>Havixbeck</v>
      </c>
      <c r="F39" s="10" t="str">
        <f>+VLOOKUP($B39,Gesamt!$A$5:$F$301,5,FALSE)</f>
        <v>35,02</v>
      </c>
      <c r="G39" s="10">
        <v>36.06</v>
      </c>
      <c r="H39" s="10" t="str">
        <f>+VLOOKUP($B39,Gesamt!$A$5:$H$301,7,FALSE)</f>
        <v>34,87</v>
      </c>
      <c r="I39" s="10" t="str">
        <f>+VLOOKUP($B39,Gesamt!$A$5:$I$301,8,FALSE)</f>
        <v>35,60</v>
      </c>
      <c r="J39" s="10">
        <f>+VLOOKUP($B39,Gesamt!$A$5:$Q$301,9,FALSE)</f>
        <v>0</v>
      </c>
      <c r="K39" s="10">
        <f>+VLOOKUP($B39,Gesamt!$A$5:$Q$301,10,FALSE)</f>
        <v>0</v>
      </c>
      <c r="L39" s="10">
        <f>+VLOOKUP($B39,Gesamt!$A$5:$Q$301,11,FALSE)</f>
        <v>0</v>
      </c>
      <c r="M39" s="10">
        <f>+VLOOKUP($B39,Gesamt!$A$5:$Q$301,12,FALSE)</f>
        <v>0</v>
      </c>
      <c r="N39" s="10">
        <f>+VLOOKUP($B39,Gesamt!$A$5:$Q$301,13,FALSE)</f>
        <v>0</v>
      </c>
      <c r="O39" s="10">
        <f>+VLOOKUP($B39,Gesamt!$A$5:$Q$301,14,FALSE)</f>
        <v>0</v>
      </c>
      <c r="P39" s="10">
        <f>+VLOOKUP($B39,Gesamt!$A$5:$Q$301,15,FALSE)</f>
        <v>0</v>
      </c>
      <c r="Q39" s="10">
        <f>+VLOOKUP($B39,Gesamt!$A$5:$Q$301,16,FALSE)</f>
        <v>0</v>
      </c>
      <c r="R39" s="10">
        <f>(F39*$F$4+G39*$G$4+H39*$H$4+I39*$I$4+J39*$J$4+K39*$K$4+L39*$F$4+M39*$G$4+N39*$H$4+O39*$I$4+P39*$J$4+Q39*$J$4)</f>
        <v>141.55</v>
      </c>
      <c r="S39" s="8">
        <f t="shared" si="3"/>
        <v>-141.55</v>
      </c>
    </row>
    <row r="40" spans="1:19" ht="12.75">
      <c r="A40" s="1">
        <f t="shared" si="1"/>
        <v>33</v>
      </c>
      <c r="B40" s="6">
        <v>363</v>
      </c>
      <c r="C40" s="2" t="str">
        <f>+VLOOKUP($B40,Gesamt!$A$5:$D$301,2,FALSE)</f>
        <v>Brüggemann</v>
      </c>
      <c r="D40" s="2" t="str">
        <f>+VLOOKUP($B40,Gesamt!$A$5:$D$301,3,FALSE)</f>
        <v>Jenny</v>
      </c>
      <c r="E40" s="1" t="str">
        <f>+VLOOKUP($B40,Gesamt!$A$5:$D$301,4,FALSE)</f>
        <v>Havixbeck</v>
      </c>
      <c r="F40" s="10" t="str">
        <f>+VLOOKUP($B40,Gesamt!$A$5:$F$301,5,FALSE)</f>
        <v>35,75</v>
      </c>
      <c r="G40" s="10" t="str">
        <f>+VLOOKUP($B40,Gesamt!$A$5:$G$301,6,FALSE)</f>
        <v>35,32</v>
      </c>
      <c r="H40" s="10" t="str">
        <f>+VLOOKUP($B40,Gesamt!$A$5:$H$301,7,FALSE)</f>
        <v>35,67</v>
      </c>
      <c r="I40" s="10" t="str">
        <f>+VLOOKUP($B40,Gesamt!$A$5:$I$301,8,FALSE)</f>
        <v>35,64</v>
      </c>
      <c r="J40" s="10">
        <f>+VLOOKUP($B40,Gesamt!$A$5:$Q$301,9,FALSE)</f>
        <v>0</v>
      </c>
      <c r="K40" s="10">
        <f>+VLOOKUP($B40,Gesamt!$A$5:$Q$301,10,FALSE)</f>
        <v>0</v>
      </c>
      <c r="L40" s="10">
        <f>+VLOOKUP($B40,Gesamt!$A$5:$Q$301,11,FALSE)</f>
        <v>0</v>
      </c>
      <c r="M40" s="10">
        <f>+VLOOKUP($B40,Gesamt!$A$5:$Q$301,12,FALSE)</f>
        <v>0</v>
      </c>
      <c r="N40" s="10">
        <f>+VLOOKUP($B40,Gesamt!$A$5:$Q$301,13,FALSE)</f>
        <v>0</v>
      </c>
      <c r="O40" s="10">
        <f>+VLOOKUP($B40,Gesamt!$A$5:$Q$301,14,FALSE)</f>
        <v>0</v>
      </c>
      <c r="P40" s="10">
        <f>+VLOOKUP($B40,Gesamt!$A$5:$Q$301,15,FALSE)</f>
        <v>0</v>
      </c>
      <c r="Q40" s="10">
        <f>+VLOOKUP($B40,Gesamt!$A$5:$Q$301,16,FALSE)</f>
        <v>0</v>
      </c>
      <c r="R40" s="10">
        <f t="shared" si="2"/>
        <v>142.38</v>
      </c>
      <c r="S40" s="8">
        <f t="shared" si="3"/>
        <v>-142.38</v>
      </c>
    </row>
    <row r="41" spans="1:19" ht="12.75">
      <c r="A41" s="1">
        <f t="shared" si="1"/>
        <v>34</v>
      </c>
      <c r="B41" s="6">
        <v>384</v>
      </c>
      <c r="C41" s="2" t="str">
        <f>+VLOOKUP($B41,Gesamt!$A$5:$D$301,2,FALSE)</f>
        <v>Walsh</v>
      </c>
      <c r="D41" s="2" t="str">
        <f>+VLOOKUP($B41,Gesamt!$A$5:$D$301,3,FALSE)</f>
        <v>Johannes</v>
      </c>
      <c r="E41" s="1" t="str">
        <f>+VLOOKUP($B41,Gesamt!$A$5:$D$301,4,FALSE)</f>
        <v>Schledehausen</v>
      </c>
      <c r="F41" s="10" t="str">
        <f>+VLOOKUP($B41,Gesamt!$A$5:$F$301,5,FALSE)</f>
        <v>35,71</v>
      </c>
      <c r="G41" s="10" t="str">
        <f>+VLOOKUP($B41,Gesamt!$A$5:$G$301,6,FALSE)</f>
        <v>35,73</v>
      </c>
      <c r="H41" s="10" t="str">
        <f>+VLOOKUP($B41,Gesamt!$A$5:$H$301,7,FALSE)</f>
        <v>35,39</v>
      </c>
      <c r="I41" s="10" t="str">
        <f>+VLOOKUP($B41,Gesamt!$A$5:$I$301,8,FALSE)</f>
        <v>35,70</v>
      </c>
      <c r="J41" s="10">
        <f>+VLOOKUP($B41,Gesamt!$A$5:$Q$301,9,FALSE)</f>
        <v>0</v>
      </c>
      <c r="K41" s="10">
        <f>+VLOOKUP($B41,Gesamt!$A$5:$Q$301,10,FALSE)</f>
        <v>0</v>
      </c>
      <c r="L41" s="10">
        <f>+VLOOKUP($B41,Gesamt!$A$5:$Q$301,11,FALSE)</f>
        <v>0</v>
      </c>
      <c r="M41" s="10">
        <f>+VLOOKUP($B41,Gesamt!$A$5:$Q$301,12,FALSE)</f>
        <v>0</v>
      </c>
      <c r="N41" s="10">
        <f>+VLOOKUP($B41,Gesamt!$A$5:$Q$301,13,FALSE)</f>
        <v>0</v>
      </c>
      <c r="O41" s="10">
        <f>+VLOOKUP($B41,Gesamt!$A$5:$Q$301,14,FALSE)</f>
        <v>0</v>
      </c>
      <c r="P41" s="10">
        <f>+VLOOKUP($B41,Gesamt!$A$5:$Q$301,15,FALSE)</f>
        <v>0</v>
      </c>
      <c r="Q41" s="10">
        <f>+VLOOKUP($B41,Gesamt!$A$5:$Q$301,16,FALSE)</f>
        <v>0</v>
      </c>
      <c r="R41" s="10">
        <f t="shared" si="2"/>
        <v>142.53</v>
      </c>
      <c r="S41" s="8">
        <f t="shared" si="3"/>
        <v>-142.53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3:U26"/>
  <sheetViews>
    <sheetView zoomScale="95" zoomScaleNormal="95" workbookViewId="0" topLeftCell="B1">
      <pane ySplit="7" topLeftCell="BM9" activePane="bottomLeft" state="frozen"/>
      <selection pane="topLeft" activeCell="A1" sqref="A1"/>
      <selection pane="bottomLeft" activeCell="E17" sqref="E1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6">IF(R8&gt;0,RANK(S8,S$1:S$65536),0)</f>
        <v>1</v>
      </c>
      <c r="B8" s="6">
        <v>163</v>
      </c>
      <c r="C8" s="2" t="str">
        <f>+VLOOKUP($B8,Gesamt!$A$5:$D$301,2,FALSE)</f>
        <v>Neuhaus</v>
      </c>
      <c r="D8" s="2" t="str">
        <f>+VLOOKUP($B8,Gesamt!$A$5:$D$301,3,FALSE)</f>
        <v>Robin</v>
      </c>
      <c r="E8" s="1" t="str">
        <f>+VLOOKUP($B8,Gesamt!$A$5:$D$301,4,FALSE)</f>
        <v>Mettingen</v>
      </c>
      <c r="F8" s="10" t="str">
        <f>+VLOOKUP($B8,Gesamt!$A$5:$F$301,5,FALSE)</f>
        <v>35,79</v>
      </c>
      <c r="G8" s="10" t="str">
        <f>+VLOOKUP($B8,Gesamt!$A$5:$G$301,6,FALSE)</f>
        <v>36,22</v>
      </c>
      <c r="H8" s="10" t="str">
        <f>+VLOOKUP($B8,Gesamt!$A$5:$H$301,7,FALSE)</f>
        <v>35,05</v>
      </c>
      <c r="I8" s="10" t="str">
        <f>+VLOOKUP($B8,Gesamt!$A$5:$I$301,8,FALSE)</f>
        <v>36,11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23">(F8*$F$4+G8*$G$4+H8*$H$4+I8*$I$4+J8*$J$4+K8*$K$4+L8*$F$4+M8*$G$4+N8*$H$4+O8*$I$4+P8*$J$4+Q8*$J$4)</f>
        <v>143.17</v>
      </c>
      <c r="S8" s="8">
        <f aca="true" t="shared" si="3" ref="S8:S26">IF(R8&gt;0,R8*-1,-1000)</f>
        <v>-143.17</v>
      </c>
    </row>
    <row r="9" spans="1:19" ht="12.75">
      <c r="A9" s="1">
        <f t="shared" si="1"/>
        <v>2</v>
      </c>
      <c r="B9" s="6">
        <v>129</v>
      </c>
      <c r="C9" s="2" t="str">
        <f>+VLOOKUP($B9,Gesamt!$A$5:$D$301,2,FALSE)</f>
        <v>Garritsen</v>
      </c>
      <c r="D9" s="2" t="str">
        <f>+VLOOKUP($B9,Gesamt!$A$5:$D$301,3,FALSE)</f>
        <v>Markus</v>
      </c>
      <c r="E9" s="1" t="str">
        <f>+VLOOKUP($B9,Gesamt!$A$5:$D$301,4,FALSE)</f>
        <v>Bad Bentheim</v>
      </c>
      <c r="F9" s="10" t="str">
        <f>+VLOOKUP($B9,Gesamt!$A$5:$F$301,5,FALSE)</f>
        <v>35,88</v>
      </c>
      <c r="G9" s="10" t="str">
        <f>+VLOOKUP($B9,Gesamt!$A$5:$G$301,6,FALSE)</f>
        <v>36,18</v>
      </c>
      <c r="H9" s="10" t="str">
        <f>+VLOOKUP($B9,Gesamt!$A$5:$H$301,7,FALSE)</f>
        <v>35,91</v>
      </c>
      <c r="I9" s="10" t="str">
        <f>+VLOOKUP($B9,Gesamt!$A$5:$I$301,8,FALSE)</f>
        <v>35,26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143.23</v>
      </c>
      <c r="S9" s="8">
        <f t="shared" si="3"/>
        <v>-143.23</v>
      </c>
    </row>
    <row r="10" spans="1:19" ht="12.75">
      <c r="A10" s="1">
        <f t="shared" si="1"/>
        <v>3</v>
      </c>
      <c r="B10" s="6">
        <v>106</v>
      </c>
      <c r="C10" s="2" t="str">
        <f>+VLOOKUP($B10,Gesamt!$A$5:$D$301,2,FALSE)</f>
        <v>Leismann</v>
      </c>
      <c r="D10" s="2" t="str">
        <f>+VLOOKUP($B10,Gesamt!$A$5:$D$301,3,FALSE)</f>
        <v>Dominik</v>
      </c>
      <c r="E10" s="1" t="str">
        <f>+VLOOKUP($B10,Gesamt!$A$5:$D$301,4,FALSE)</f>
        <v>Mettingen</v>
      </c>
      <c r="F10" s="10" t="str">
        <f>+VLOOKUP($B10,Gesamt!$A$5:$F$301,5,FALSE)</f>
        <v>36,18</v>
      </c>
      <c r="G10" s="10" t="str">
        <f>+VLOOKUP($B10,Gesamt!$A$5:$G$301,6,FALSE)</f>
        <v>35,73</v>
      </c>
      <c r="H10" s="10" t="str">
        <f>+VLOOKUP($B10,Gesamt!$A$5:$H$301,7,FALSE)</f>
        <v>36,30</v>
      </c>
      <c r="I10" s="10" t="str">
        <f>+VLOOKUP($B10,Gesamt!$A$5:$I$301,8,FALSE)</f>
        <v>35,64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143.85</v>
      </c>
      <c r="S10" s="8">
        <f t="shared" si="3"/>
        <v>-143.85</v>
      </c>
    </row>
    <row r="11" spans="1:19" ht="12.75">
      <c r="A11" s="1">
        <f t="shared" si="1"/>
        <v>4</v>
      </c>
      <c r="B11" s="6">
        <v>115</v>
      </c>
      <c r="C11" s="2" t="str">
        <f>+VLOOKUP($B11,Gesamt!$A$5:$D$301,2,FALSE)</f>
        <v>Honscha</v>
      </c>
      <c r="D11" s="2" t="str">
        <f>+VLOOKUP($B11,Gesamt!$A$5:$D$301,3,FALSE)</f>
        <v>Mara</v>
      </c>
      <c r="E11" s="1" t="str">
        <f>+VLOOKUP($B11,Gesamt!$A$5:$D$301,4,FALSE)</f>
        <v>Simmerath</v>
      </c>
      <c r="F11" s="10" t="str">
        <f>+VLOOKUP($B11,Gesamt!$A$5:$F$301,5,FALSE)</f>
        <v>35,90</v>
      </c>
      <c r="G11" s="10" t="str">
        <f>+VLOOKUP($B11,Gesamt!$A$5:$G$301,6,FALSE)</f>
        <v>36,77</v>
      </c>
      <c r="H11" s="10" t="str">
        <f>+VLOOKUP($B11,Gesamt!$A$5:$H$301,7,FALSE)</f>
        <v>35,33</v>
      </c>
      <c r="I11" s="10" t="str">
        <f>+VLOOKUP($B11,Gesamt!$A$5:$I$301,8,FALSE)</f>
        <v>35,86</v>
      </c>
      <c r="J11" s="10">
        <f>+VLOOKUP($B11,Gesamt!$A$5:$Q$301,9,FALSE)</f>
        <v>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143.86</v>
      </c>
      <c r="S11" s="8">
        <f t="shared" si="3"/>
        <v>-143.86</v>
      </c>
    </row>
    <row r="12" spans="1:19" ht="12.75">
      <c r="A12" s="1">
        <f t="shared" si="1"/>
        <v>5</v>
      </c>
      <c r="B12" s="6">
        <v>118</v>
      </c>
      <c r="C12" s="2" t="str">
        <f>+VLOOKUP($B12,Gesamt!$A$5:$D$301,2,FALSE)</f>
        <v>Eickmann</v>
      </c>
      <c r="D12" s="2" t="str">
        <f>+VLOOKUP($B12,Gesamt!$A$5:$D$301,3,FALSE)</f>
        <v>Torben</v>
      </c>
      <c r="E12" s="1" t="str">
        <f>+VLOOKUP($B12,Gesamt!$A$5:$D$301,4,FALSE)</f>
        <v>Bad Bentheim</v>
      </c>
      <c r="F12" s="10" t="str">
        <f>+VLOOKUP($B12,Gesamt!$A$5:$F$301,5,FALSE)</f>
        <v>35,46</v>
      </c>
      <c r="G12" s="10" t="str">
        <f>+VLOOKUP($B12,Gesamt!$A$5:$G$301,6,FALSE)</f>
        <v>36,95</v>
      </c>
      <c r="H12" s="10" t="str">
        <f>+VLOOKUP($B12,Gesamt!$A$5:$H$301,7,FALSE)</f>
        <v>35,51</v>
      </c>
      <c r="I12" s="10" t="str">
        <f>+VLOOKUP($B12,Gesamt!$A$5:$I$301,8,FALSE)</f>
        <v>35,97</v>
      </c>
      <c r="J12" s="10">
        <f>+VLOOKUP($B12,Gesamt!$A$5:$Q$301,9,FALSE)</f>
        <v>0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143.89</v>
      </c>
      <c r="S12" s="8">
        <f t="shared" si="3"/>
        <v>-143.89</v>
      </c>
    </row>
    <row r="13" spans="1:19" ht="12.75">
      <c r="A13" s="1">
        <f t="shared" si="1"/>
        <v>6</v>
      </c>
      <c r="B13" s="6">
        <v>123</v>
      </c>
      <c r="C13" s="2" t="str">
        <f>+VLOOKUP($B13,Gesamt!$A$5:$D$301,2,FALSE)</f>
        <v>Honscha</v>
      </c>
      <c r="D13" s="2" t="str">
        <f>+VLOOKUP($B13,Gesamt!$A$5:$D$301,3,FALSE)</f>
        <v>Malte</v>
      </c>
      <c r="E13" s="1" t="str">
        <f>+VLOOKUP($B13,Gesamt!$A$5:$D$301,4,FALSE)</f>
        <v>Simmerath</v>
      </c>
      <c r="F13" s="10" t="str">
        <f>+VLOOKUP($B13,Gesamt!$A$5:$F$301,5,FALSE)</f>
        <v>36,23</v>
      </c>
      <c r="G13" s="10" t="str">
        <f>+VLOOKUP($B13,Gesamt!$A$5:$G$301,6,FALSE)</f>
        <v>36,47</v>
      </c>
      <c r="H13" s="10" t="str">
        <f>+VLOOKUP($B13,Gesamt!$A$5:$H$301,7,FALSE)</f>
        <v>35,98</v>
      </c>
      <c r="I13" s="10" t="str">
        <f>+VLOOKUP($B13,Gesamt!$A$5:$I$301,8,FALSE)</f>
        <v>35,63</v>
      </c>
      <c r="J13" s="10">
        <f>+VLOOKUP($B13,Gesamt!$A$5:$Q$301,9,FALSE)</f>
        <v>0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144.31</v>
      </c>
      <c r="S13" s="8">
        <f t="shared" si="3"/>
        <v>-144.31</v>
      </c>
    </row>
    <row r="14" spans="1:19" ht="12.75">
      <c r="A14" s="1">
        <f t="shared" si="1"/>
        <v>7</v>
      </c>
      <c r="B14" s="6">
        <v>105</v>
      </c>
      <c r="C14" s="2" t="str">
        <f>+VLOOKUP($B14,Gesamt!$A$5:$D$301,2,FALSE)</f>
        <v>Vogel</v>
      </c>
      <c r="D14" s="2" t="str">
        <f>+VLOOKUP($B14,Gesamt!$A$5:$D$301,3,FALSE)</f>
        <v>Johanna</v>
      </c>
      <c r="E14" s="1" t="str">
        <f>+VLOOKUP($B14,Gesamt!$A$5:$D$301,4,FALSE)</f>
        <v>Mettingen</v>
      </c>
      <c r="F14" s="10" t="str">
        <f>+VLOOKUP($B14,Gesamt!$A$5:$F$301,5,FALSE)</f>
        <v>36,03</v>
      </c>
      <c r="G14" s="10" t="str">
        <f>+VLOOKUP($B14,Gesamt!$A$5:$G$301,6,FALSE)</f>
        <v>36,21</v>
      </c>
      <c r="H14" s="10" t="str">
        <f>+VLOOKUP($B14,Gesamt!$A$5:$H$301,7,FALSE)</f>
        <v>35,67</v>
      </c>
      <c r="I14" s="10" t="str">
        <f>+VLOOKUP($B14,Gesamt!$A$5:$I$301,8,FALSE)</f>
        <v>36,41</v>
      </c>
      <c r="J14" s="10">
        <f>+VLOOKUP($B14,Gesamt!$A$5:$Q$301,9,FALSE)</f>
        <v>0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144.32</v>
      </c>
      <c r="S14" s="8">
        <f t="shared" si="3"/>
        <v>-144.32</v>
      </c>
    </row>
    <row r="15" spans="1:19" ht="12.75">
      <c r="A15" s="1">
        <f t="shared" si="1"/>
        <v>8</v>
      </c>
      <c r="B15" s="6">
        <v>192</v>
      </c>
      <c r="C15" s="2" t="str">
        <f>+VLOOKUP($B15,Gesamt!$A$5:$D$301,2,FALSE)</f>
        <v>Vordermark</v>
      </c>
      <c r="D15" s="2" t="str">
        <f>+VLOOKUP($B15,Gesamt!$A$5:$D$301,3,FALSE)</f>
        <v>Rico</v>
      </c>
      <c r="E15" s="1" t="str">
        <f>+VLOOKUP($B15,Gesamt!$A$5:$D$301,4,FALSE)</f>
        <v>Osnabrück</v>
      </c>
      <c r="F15" s="10" t="str">
        <f>+VLOOKUP($B15,Gesamt!$A$5:$F$301,5,FALSE)</f>
        <v>35,89</v>
      </c>
      <c r="G15" s="10" t="str">
        <f>+VLOOKUP($B15,Gesamt!$A$5:$G$301,6,FALSE)</f>
        <v>36,12</v>
      </c>
      <c r="H15" s="10" t="str">
        <f>+VLOOKUP($B15,Gesamt!$A$5:$H$301,7,FALSE)</f>
        <v>36,26</v>
      </c>
      <c r="I15" s="10" t="str">
        <f>+VLOOKUP($B15,Gesamt!$A$5:$I$301,8,FALSE)</f>
        <v>36,12</v>
      </c>
      <c r="J15" s="10">
        <f>+VLOOKUP($B15,Gesamt!$A$5:$Q$301,9,FALSE)</f>
        <v>0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2"/>
        <v>144.39</v>
      </c>
      <c r="S15" s="8">
        <f t="shared" si="3"/>
        <v>-144.39</v>
      </c>
    </row>
    <row r="16" spans="1:19" ht="12.75">
      <c r="A16" s="1">
        <f t="shared" si="1"/>
        <v>9</v>
      </c>
      <c r="B16" s="6">
        <v>146</v>
      </c>
      <c r="C16" s="2" t="str">
        <f>+VLOOKUP($B16,Gesamt!$A$5:$D$301,2,FALSE)</f>
        <v>Claus</v>
      </c>
      <c r="D16" s="2" t="str">
        <f>+VLOOKUP($B16,Gesamt!$A$5:$D$301,3,FALSE)</f>
        <v>Isabell</v>
      </c>
      <c r="E16" s="1" t="str">
        <f>+VLOOKUP($B16,Gesamt!$A$5:$D$301,4,FALSE)</f>
        <v>Bergkamen</v>
      </c>
      <c r="F16" s="10" t="str">
        <f>+VLOOKUP($B16,Gesamt!$A$5:$F$301,5,FALSE)</f>
        <v>36,27</v>
      </c>
      <c r="G16" s="10" t="str">
        <f>+VLOOKUP($B16,Gesamt!$A$5:$G$301,6,FALSE)</f>
        <v>36,15</v>
      </c>
      <c r="H16" s="10" t="str">
        <f>+VLOOKUP($B16,Gesamt!$A$5:$H$301,7,FALSE)</f>
        <v>36,02</v>
      </c>
      <c r="I16" s="10" t="str">
        <f>+VLOOKUP($B16,Gesamt!$A$5:$I$301,8,FALSE)</f>
        <v>35,99</v>
      </c>
      <c r="J16" s="10">
        <f>+VLOOKUP($B16,Gesamt!$A$5:$Q$301,9,FALSE)</f>
        <v>0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2"/>
        <v>144.43</v>
      </c>
      <c r="S16" s="8">
        <f t="shared" si="3"/>
        <v>-144.43</v>
      </c>
    </row>
    <row r="17" spans="1:19" ht="12.75">
      <c r="A17" s="1">
        <f t="shared" si="1"/>
        <v>10</v>
      </c>
      <c r="B17" s="6">
        <v>102</v>
      </c>
      <c r="C17" s="2" t="str">
        <f>+VLOOKUP($B17,Gesamt!$A$5:$D$301,2,FALSE)</f>
        <v>van Loo</v>
      </c>
      <c r="D17" s="2" t="str">
        <f>+VLOOKUP($B17,Gesamt!$A$5:$D$301,3,FALSE)</f>
        <v>Julian</v>
      </c>
      <c r="E17" s="1" t="str">
        <f>+VLOOKUP($B17,Gesamt!$A$5:$D$301,4,FALSE)</f>
        <v>Kerpen</v>
      </c>
      <c r="F17" s="10" t="str">
        <f>+VLOOKUP($B17,Gesamt!$A$5:$F$301,5,FALSE)</f>
        <v>36,37</v>
      </c>
      <c r="G17" s="10" t="str">
        <f>+VLOOKUP($B17,Gesamt!$A$5:$G$301,6,FALSE)</f>
        <v>36,25</v>
      </c>
      <c r="H17" s="10" t="str">
        <f>+VLOOKUP($B17,Gesamt!$A$5:$H$301,7,FALSE)</f>
        <v>35,95</v>
      </c>
      <c r="I17" s="10" t="str">
        <f>+VLOOKUP($B17,Gesamt!$A$5:$I$301,8,FALSE)</f>
        <v>35,90</v>
      </c>
      <c r="J17" s="10">
        <f>+VLOOKUP($B17,Gesamt!$A$5:$Q$301,9,FALSE)</f>
        <v>0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2"/>
        <v>144.47</v>
      </c>
      <c r="S17" s="8">
        <f t="shared" si="3"/>
        <v>-144.47</v>
      </c>
    </row>
    <row r="18" spans="1:19" ht="12.75">
      <c r="A18" s="1">
        <f t="shared" si="1"/>
        <v>11</v>
      </c>
      <c r="B18" s="6">
        <v>108</v>
      </c>
      <c r="C18" s="2" t="str">
        <f>+VLOOKUP($B18,Gesamt!$A$5:$D$301,2,FALSE)</f>
        <v>Näther</v>
      </c>
      <c r="D18" s="2" t="str">
        <f>+VLOOKUP($B18,Gesamt!$A$5:$D$301,3,FALSE)</f>
        <v>Jaqueline</v>
      </c>
      <c r="E18" s="1" t="str">
        <f>+VLOOKUP($B18,Gesamt!$A$5:$D$301,4,FALSE)</f>
        <v>Xanten</v>
      </c>
      <c r="F18" s="10" t="str">
        <f>+VLOOKUP($B18,Gesamt!$A$5:$F$301,5,FALSE)</f>
        <v>36,56</v>
      </c>
      <c r="G18" s="10" t="str">
        <f>+VLOOKUP($B18,Gesamt!$A$5:$G$301,6,FALSE)</f>
        <v>36,58</v>
      </c>
      <c r="H18" s="10" t="str">
        <f>+VLOOKUP($B18,Gesamt!$A$5:$H$301,7,FALSE)</f>
        <v>35,85</v>
      </c>
      <c r="I18" s="10" t="str">
        <f>+VLOOKUP($B18,Gesamt!$A$5:$I$301,8,FALSE)</f>
        <v>35,63</v>
      </c>
      <c r="J18" s="10">
        <f>+VLOOKUP($B18,Gesamt!$A$5:$Q$301,9,FALSE)</f>
        <v>0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2"/>
        <v>144.62</v>
      </c>
      <c r="S18" s="8">
        <f t="shared" si="3"/>
        <v>-144.62</v>
      </c>
    </row>
    <row r="19" spans="1:19" ht="12.75">
      <c r="A19" s="1">
        <f t="shared" si="1"/>
        <v>12</v>
      </c>
      <c r="B19" s="6">
        <v>116</v>
      </c>
      <c r="C19" s="2" t="str">
        <f>+VLOOKUP($B19,Gesamt!$A$5:$D$301,2,FALSE)</f>
        <v>Eckert</v>
      </c>
      <c r="D19" s="2" t="str">
        <f>+VLOOKUP($B19,Gesamt!$A$5:$D$301,3,FALSE)</f>
        <v>Sebastian</v>
      </c>
      <c r="E19" s="1" t="str">
        <f>+VLOOKUP($B19,Gesamt!$A$5:$D$301,4,FALSE)</f>
        <v>Overath</v>
      </c>
      <c r="F19" s="10" t="str">
        <f>+VLOOKUP($B19,Gesamt!$A$5:$F$301,5,FALSE)</f>
        <v>36,62</v>
      </c>
      <c r="G19" s="10" t="str">
        <f>+VLOOKUP($B19,Gesamt!$A$5:$G$301,6,FALSE)</f>
        <v>36,31</v>
      </c>
      <c r="H19" s="10" t="str">
        <f>+VLOOKUP($B19,Gesamt!$A$5:$H$301,7,FALSE)</f>
        <v>36,10</v>
      </c>
      <c r="I19" s="10" t="str">
        <f>+VLOOKUP($B19,Gesamt!$A$5:$I$301,8,FALSE)</f>
        <v>35,86</v>
      </c>
      <c r="J19" s="10">
        <f>+VLOOKUP($B19,Gesamt!$A$5:$Q$301,9,FALSE)</f>
        <v>0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2"/>
        <v>144.89</v>
      </c>
      <c r="S19" s="8">
        <f t="shared" si="3"/>
        <v>-144.89</v>
      </c>
    </row>
    <row r="20" spans="1:19" ht="12.75">
      <c r="A20" s="1">
        <f t="shared" si="1"/>
        <v>13</v>
      </c>
      <c r="B20" s="6">
        <v>181</v>
      </c>
      <c r="C20" s="2" t="str">
        <f>+VLOOKUP($B20,Gesamt!$A$5:$D$301,2,FALSE)</f>
        <v>Sluet</v>
      </c>
      <c r="D20" s="2" t="str">
        <f>+VLOOKUP($B20,Gesamt!$A$5:$D$301,3,FALSE)</f>
        <v>Emilie</v>
      </c>
      <c r="E20" s="1" t="str">
        <f>+VLOOKUP($B20,Gesamt!$A$5:$D$301,4,FALSE)</f>
        <v>Bad Bentheim</v>
      </c>
      <c r="F20" s="10" t="str">
        <f>+VLOOKUP($B20,Gesamt!$A$5:$F$301,5,FALSE)</f>
        <v>36,36</v>
      </c>
      <c r="G20" s="10" t="str">
        <f>+VLOOKUP($B20,Gesamt!$A$5:$G$301,6,FALSE)</f>
        <v>36,66</v>
      </c>
      <c r="H20" s="10" t="str">
        <f>+VLOOKUP($B20,Gesamt!$A$5:$H$301,7,FALSE)</f>
        <v>36,14</v>
      </c>
      <c r="I20" s="10" t="str">
        <f>+VLOOKUP($B20,Gesamt!$A$5:$I$301,8,FALSE)</f>
        <v>36,15</v>
      </c>
      <c r="J20" s="10">
        <f>+VLOOKUP($B20,Gesamt!$A$5:$Q$301,9,FALSE)</f>
        <v>0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2"/>
        <v>145.31</v>
      </c>
      <c r="S20" s="8">
        <f t="shared" si="3"/>
        <v>-145.31</v>
      </c>
    </row>
    <row r="21" spans="1:19" ht="12.75">
      <c r="A21" s="1">
        <f t="shared" si="1"/>
        <v>14</v>
      </c>
      <c r="B21" s="6">
        <v>126</v>
      </c>
      <c r="C21" s="2" t="str">
        <f>+VLOOKUP($B21,Gesamt!$A$5:$D$301,2,FALSE)</f>
        <v>Müller</v>
      </c>
      <c r="D21" s="2" t="str">
        <f>+VLOOKUP($B21,Gesamt!$A$5:$D$301,3,FALSE)</f>
        <v>Franziska</v>
      </c>
      <c r="E21" s="1" t="str">
        <f>+VLOOKUP($B21,Gesamt!$A$5:$D$301,4,FALSE)</f>
        <v>Friedrichsfeld</v>
      </c>
      <c r="F21" s="10" t="str">
        <f>+VLOOKUP($B21,Gesamt!$A$5:$F$301,5,FALSE)</f>
        <v>36,21</v>
      </c>
      <c r="G21" s="10" t="str">
        <f>+VLOOKUP($B21,Gesamt!$A$5:$G$301,6,FALSE)</f>
        <v>36,87</v>
      </c>
      <c r="H21" s="10" t="str">
        <f>+VLOOKUP($B21,Gesamt!$A$5:$H$301,7,FALSE)</f>
        <v>36,17</v>
      </c>
      <c r="I21" s="10" t="str">
        <f>+VLOOKUP($B21,Gesamt!$A$5:$I$301,8,FALSE)</f>
        <v>36,09</v>
      </c>
      <c r="J21" s="10">
        <f>+VLOOKUP($B21,Gesamt!$A$5:$Q$301,9,FALSE)</f>
        <v>0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 t="shared" si="2"/>
        <v>145.34</v>
      </c>
      <c r="S21" s="8">
        <f t="shared" si="3"/>
        <v>-145.34</v>
      </c>
    </row>
    <row r="22" spans="1:19" ht="12.75">
      <c r="A22" s="1">
        <f t="shared" si="1"/>
        <v>15</v>
      </c>
      <c r="B22" s="6">
        <v>161</v>
      </c>
      <c r="C22" s="2" t="str">
        <f>+VLOOKUP($B22,Gesamt!$A$5:$D$301,2,FALSE)</f>
        <v>Lutze</v>
      </c>
      <c r="D22" s="2" t="str">
        <f>+VLOOKUP($B22,Gesamt!$A$5:$D$301,3,FALSE)</f>
        <v>Viktor</v>
      </c>
      <c r="E22" s="1" t="str">
        <f>+VLOOKUP($B22,Gesamt!$A$5:$D$301,4,FALSE)</f>
        <v>Stromberg</v>
      </c>
      <c r="F22" s="10" t="str">
        <f>+VLOOKUP($B22,Gesamt!$A$5:$F$301,5,FALSE)</f>
        <v>36,99</v>
      </c>
      <c r="G22" s="10" t="str">
        <f>+VLOOKUP($B22,Gesamt!$A$5:$G$301,6,FALSE)</f>
        <v>36,83</v>
      </c>
      <c r="H22" s="10" t="str">
        <f>+VLOOKUP($B22,Gesamt!$A$5:$H$301,7,FALSE)</f>
        <v>35,77</v>
      </c>
      <c r="I22" s="10" t="str">
        <f>+VLOOKUP($B22,Gesamt!$A$5:$I$301,8,FALSE)</f>
        <v>35,80</v>
      </c>
      <c r="J22" s="10">
        <f>+VLOOKUP($B22,Gesamt!$A$5:$Q$301,9,FALSE)</f>
        <v>0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 t="shared" si="2"/>
        <v>145.39</v>
      </c>
      <c r="S22" s="8">
        <f t="shared" si="3"/>
        <v>-145.39</v>
      </c>
    </row>
    <row r="23" spans="1:19" ht="12.75">
      <c r="A23" s="1">
        <f t="shared" si="1"/>
        <v>16</v>
      </c>
      <c r="B23" s="6">
        <v>203</v>
      </c>
      <c r="C23" s="2" t="str">
        <f>+VLOOKUP($B23,Gesamt!$A$5:$D$301,2,FALSE)</f>
        <v>Wetter</v>
      </c>
      <c r="D23" s="2" t="str">
        <f>+VLOOKUP($B23,Gesamt!$A$5:$D$301,3,FALSE)</f>
        <v>Sebastian</v>
      </c>
      <c r="E23" s="1" t="str">
        <f>+VLOOKUP($B23,Gesamt!$A$5:$D$301,4,FALSE)</f>
        <v>Billerbeck</v>
      </c>
      <c r="F23" s="10" t="str">
        <f>+VLOOKUP($B23,Gesamt!$A$5:$F$301,5,FALSE)</f>
        <v>37,01</v>
      </c>
      <c r="G23" s="10" t="str">
        <f>+VLOOKUP($B23,Gesamt!$A$5:$G$301,6,FALSE)</f>
        <v>37,14</v>
      </c>
      <c r="H23" s="10" t="str">
        <f>+VLOOKUP($B23,Gesamt!$A$5:$H$301,7,FALSE)</f>
        <v>36,07</v>
      </c>
      <c r="I23" s="10" t="str">
        <f>+VLOOKUP($B23,Gesamt!$A$5:$I$301,8,FALSE)</f>
        <v>36,40</v>
      </c>
      <c r="J23" s="10">
        <f>+VLOOKUP($B23,Gesamt!$A$5:$Q$301,9,FALSE)</f>
        <v>0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 t="shared" si="2"/>
        <v>146.62</v>
      </c>
      <c r="S23" s="8">
        <f t="shared" si="3"/>
        <v>-146.62</v>
      </c>
    </row>
    <row r="24" spans="1:19" ht="12.75">
      <c r="A24" s="1">
        <f t="shared" si="1"/>
        <v>17</v>
      </c>
      <c r="B24" s="6">
        <v>154</v>
      </c>
      <c r="C24" s="2" t="str">
        <f>+VLOOKUP($B24,Gesamt!$A$5:$D$301,2,FALSE)</f>
        <v>Ricker</v>
      </c>
      <c r="D24" s="2" t="str">
        <f>+VLOOKUP($B24,Gesamt!$A$5:$D$301,3,FALSE)</f>
        <v>Jana-Lena</v>
      </c>
      <c r="E24" s="1" t="str">
        <f>+VLOOKUP($B24,Gesamt!$A$5:$D$301,4,FALSE)</f>
        <v>Havixbeck</v>
      </c>
      <c r="F24" s="10" t="str">
        <f>+VLOOKUP($B24,Gesamt!$A$5:$F$301,5,FALSE)</f>
        <v>37,15</v>
      </c>
      <c r="G24" s="10" t="str">
        <f>+VLOOKUP($B24,Gesamt!$A$5:$G$301,6,FALSE)</f>
        <v>37,12</v>
      </c>
      <c r="H24" s="10" t="str">
        <f>+VLOOKUP($B24,Gesamt!$A$5:$H$301,7,FALSE)</f>
        <v>36,36</v>
      </c>
      <c r="I24" s="10" t="str">
        <f>+VLOOKUP($B24,Gesamt!$A$5:$I$301,8,FALSE)</f>
        <v>36,62</v>
      </c>
      <c r="J24" s="10">
        <f>+VLOOKUP($B24,Gesamt!$A$5:$Q$301,9,FALSE)</f>
        <v>0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>(F24*$F$4+G24*$G$4+H24*$H$4+I24*$I$4+J24*$J$4+K24*$K$4+L24*$F$4+M24*$G$4+N24*$H$4+O24*$I$4+P24*$J$4+Q24*$J$4)</f>
        <v>147.25</v>
      </c>
      <c r="S24" s="8">
        <f t="shared" si="3"/>
        <v>-147.25</v>
      </c>
    </row>
    <row r="25" spans="1:19" ht="12.75">
      <c r="A25" s="1">
        <f t="shared" si="1"/>
        <v>18</v>
      </c>
      <c r="B25" s="6">
        <v>204</v>
      </c>
      <c r="C25" s="2" t="str">
        <f>+VLOOKUP($B25,Gesamt!$A$5:$D$301,2,FALSE)</f>
        <v>Dircks</v>
      </c>
      <c r="D25" s="2" t="str">
        <f>+VLOOKUP($B25,Gesamt!$A$5:$D$301,3,FALSE)</f>
        <v>Michaela</v>
      </c>
      <c r="E25" s="1" t="str">
        <f>+VLOOKUP($B25,Gesamt!$A$5:$D$301,4,FALSE)</f>
        <v>Billerbeck</v>
      </c>
      <c r="F25" s="10" t="str">
        <f>+VLOOKUP($B25,Gesamt!$A$5:$F$301,5,FALSE)</f>
        <v>38,33</v>
      </c>
      <c r="G25" s="10" t="str">
        <f>+VLOOKUP($B25,Gesamt!$A$5:$G$301,6,FALSE)</f>
        <v>36,76</v>
      </c>
      <c r="H25" s="10" t="str">
        <f>+VLOOKUP($B25,Gesamt!$A$5:$H$301,7,FALSE)</f>
        <v>37,17</v>
      </c>
      <c r="I25" s="10" t="str">
        <f>+VLOOKUP($B25,Gesamt!$A$5:$I$301,8,FALSE)</f>
        <v>36,54</v>
      </c>
      <c r="J25" s="10">
        <f>+VLOOKUP($B25,Gesamt!$A$5:$Q$301,9,FALSE)</f>
        <v>0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>(F25*$F$4+G25*$G$4+H25*$H$4+I25*$I$4+J25*$J$4+K25*$K$4+L25*$F$4+M25*$G$4+N25*$H$4+O25*$I$4+P25*$J$4+Q25*$J$4)</f>
        <v>148.8</v>
      </c>
      <c r="S25" s="8">
        <f t="shared" si="3"/>
        <v>-148.8</v>
      </c>
    </row>
    <row r="26" spans="1:19" ht="12.75">
      <c r="A26" s="1">
        <f t="shared" si="1"/>
        <v>19</v>
      </c>
      <c r="B26" s="6">
        <v>205</v>
      </c>
      <c r="C26" s="2" t="str">
        <f>+VLOOKUP($B26,Gesamt!$A$5:$D$301,2,FALSE)</f>
        <v>Wiens</v>
      </c>
      <c r="D26" s="2" t="str">
        <f>+VLOOKUP($B26,Gesamt!$A$5:$D$301,3,FALSE)</f>
        <v>Maja</v>
      </c>
      <c r="E26" s="1" t="str">
        <f>+VLOOKUP($B26,Gesamt!$A$5:$D$301,4,FALSE)</f>
        <v>Billerbeck</v>
      </c>
      <c r="F26" s="10" t="str">
        <f>+VLOOKUP($B26,Gesamt!$A$5:$F$301,5,FALSE)</f>
        <v>36,76</v>
      </c>
      <c r="G26" s="10" t="str">
        <f>+VLOOKUP($B26,Gesamt!$A$5:$G$301,6,FALSE)</f>
        <v>38,52</v>
      </c>
      <c r="H26" s="10" t="str">
        <f>+VLOOKUP($B26,Gesamt!$A$5:$H$301,7,FALSE)</f>
        <v>36,70</v>
      </c>
      <c r="I26" s="10" t="str">
        <f>+VLOOKUP($B26,Gesamt!$A$5:$I$301,8,FALSE)</f>
        <v>37,62</v>
      </c>
      <c r="J26" s="10">
        <f>+VLOOKUP($B26,Gesamt!$A$5:$Q$301,9,FALSE)</f>
        <v>0</v>
      </c>
      <c r="K26" s="10">
        <f>+VLOOKUP($B26,Gesamt!$A$5:$Q$301,10,FALSE)</f>
        <v>0</v>
      </c>
      <c r="L26" s="10">
        <f>+VLOOKUP($B26,Gesamt!$A$5:$Q$301,11,FALSE)</f>
        <v>0</v>
      </c>
      <c r="M26" s="10">
        <f>+VLOOKUP($B26,Gesamt!$A$5:$Q$301,12,FALSE)</f>
        <v>0</v>
      </c>
      <c r="N26" s="10">
        <f>+VLOOKUP($B26,Gesamt!$A$5:$Q$301,13,FALSE)</f>
        <v>0</v>
      </c>
      <c r="O26" s="10">
        <f>+VLOOKUP($B26,Gesamt!$A$5:$Q$301,14,FALSE)</f>
        <v>0</v>
      </c>
      <c r="P26" s="10">
        <f>+VLOOKUP($B26,Gesamt!$A$5:$Q$301,15,FALSE)</f>
        <v>0</v>
      </c>
      <c r="Q26" s="10">
        <f>+VLOOKUP($B26,Gesamt!$A$5:$Q$301,16,FALSE)</f>
        <v>0</v>
      </c>
      <c r="R26" s="10">
        <f>(F26*$F$4+G26*$G$4+H26*$H$4+I26*$I$4+J26*$J$4+K26*$K$4+L26*$F$4+M26*$G$4+N26*$H$4+O26*$I$4+P26*$J$4+Q26*$J$4)</f>
        <v>149.6</v>
      </c>
      <c r="S26" s="8">
        <f t="shared" si="3"/>
        <v>-149.6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3:U44"/>
  <sheetViews>
    <sheetView zoomScale="95" zoomScaleNormal="95" workbookViewId="0" topLeftCell="D1">
      <pane ySplit="7" topLeftCell="BM27" activePane="bottomLeft" state="frozen"/>
      <selection pane="topLeft" activeCell="A1" sqref="A1"/>
      <selection pane="bottomLeft" activeCell="I44" sqref="I4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4">IF(R8&gt;0,RANK(S8,S$1:S$65536),0)</f>
        <v>3</v>
      </c>
      <c r="B8" s="6">
        <v>302</v>
      </c>
      <c r="C8" s="2" t="str">
        <f>+VLOOKUP($B8,Gesamt!$A$5:$D$301,2,FALSE)</f>
        <v>Förster</v>
      </c>
      <c r="D8" s="2" t="str">
        <f>+VLOOKUP($B8,Gesamt!$A$5:$D$301,3,FALSE)</f>
        <v>Stefan</v>
      </c>
      <c r="E8" s="1" t="str">
        <f>+VLOOKUP($B8,Gesamt!$A$5:$D$301,4,FALSE)</f>
        <v>Kerpen</v>
      </c>
      <c r="F8" s="10" t="str">
        <f>+VLOOKUP($B8,Gesamt!$A$5:$F$301,5,FALSE)</f>
        <v>34,54</v>
      </c>
      <c r="G8" s="10" t="str">
        <f>+VLOOKUP($B8,Gesamt!$A$5:$G$301,6,FALSE)</f>
        <v>35,02</v>
      </c>
      <c r="H8" s="10" t="str">
        <f>+VLOOKUP($B8,Gesamt!$A$5:$H$301,7,FALSE)</f>
        <v>34,56</v>
      </c>
      <c r="I8" s="10" t="str">
        <f>+VLOOKUP($B8,Gesamt!$A$5:$I$301,8,FALSE)</f>
        <v>34,57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41">(F8*$F$4+G8*$G$4+H8*$H$4+I8*$I$4+J8*$J$4+K8*$K$4+L8*$F$4+M8*$G$4+N8*$H$4+O8*$I$4+P8*$J$4+Q8*$J$4)</f>
        <v>138.69</v>
      </c>
      <c r="S8" s="8">
        <f aca="true" t="shared" si="3" ref="S8:S44">IF(R8&gt;0,R8*-1,-1000)</f>
        <v>-138.69</v>
      </c>
    </row>
    <row r="9" spans="1:19" ht="12.75">
      <c r="A9" s="1">
        <f t="shared" si="1"/>
        <v>1</v>
      </c>
      <c r="B9" s="6">
        <v>303</v>
      </c>
      <c r="C9" s="2" t="str">
        <f>+VLOOKUP($B9,Gesamt!$A$5:$D$301,2,FALSE)</f>
        <v>Sulitze</v>
      </c>
      <c r="D9" s="2" t="str">
        <f>+VLOOKUP($B9,Gesamt!$A$5:$D$301,3,FALSE)</f>
        <v>Franziska</v>
      </c>
      <c r="E9" s="1" t="str">
        <f>+VLOOKUP($B9,Gesamt!$A$5:$D$301,4,FALSE)</f>
        <v>Bergkamen</v>
      </c>
      <c r="F9" s="10" t="str">
        <f>+VLOOKUP($B9,Gesamt!$A$5:$F$301,5,FALSE)</f>
        <v>34,05</v>
      </c>
      <c r="G9" s="10" t="str">
        <f>+VLOOKUP($B9,Gesamt!$A$5:$G$301,6,FALSE)</f>
        <v>34,94</v>
      </c>
      <c r="H9" s="10" t="str">
        <f>+VLOOKUP($B9,Gesamt!$A$5:$H$301,7,FALSE)</f>
        <v>34,23</v>
      </c>
      <c r="I9" s="10" t="str">
        <f>+VLOOKUP($B9,Gesamt!$A$5:$I$301,8,FALSE)</f>
        <v>35,09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138.31</v>
      </c>
      <c r="S9" s="8">
        <f t="shared" si="3"/>
        <v>-138.31</v>
      </c>
    </row>
    <row r="10" spans="1:19" ht="12.75">
      <c r="A10" s="1">
        <f t="shared" si="1"/>
        <v>2</v>
      </c>
      <c r="B10" s="6">
        <v>306</v>
      </c>
      <c r="C10" s="2" t="str">
        <f>+VLOOKUP($B10,Gesamt!$A$5:$D$301,2,FALSE)</f>
        <v>Isaac</v>
      </c>
      <c r="D10" s="2" t="str">
        <f>+VLOOKUP($B10,Gesamt!$A$5:$D$301,3,FALSE)</f>
        <v>Marvin</v>
      </c>
      <c r="E10" s="1" t="str">
        <f>+VLOOKUP($B10,Gesamt!$A$5:$D$301,4,FALSE)</f>
        <v>Simmerath</v>
      </c>
      <c r="F10" s="10" t="str">
        <f>+VLOOKUP($B10,Gesamt!$A$5:$F$301,5,FALSE)</f>
        <v>34,55</v>
      </c>
      <c r="G10" s="10" t="str">
        <f>+VLOOKUP($B10,Gesamt!$A$5:$G$301,6,FALSE)</f>
        <v>34,68</v>
      </c>
      <c r="H10" s="10" t="str">
        <f>+VLOOKUP($B10,Gesamt!$A$5:$H$301,7,FALSE)</f>
        <v>34,62</v>
      </c>
      <c r="I10" s="10" t="str">
        <f>+VLOOKUP($B10,Gesamt!$A$5:$I$301,8,FALSE)</f>
        <v>34,59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138.44</v>
      </c>
      <c r="S10" s="8">
        <f t="shared" si="3"/>
        <v>-138.44</v>
      </c>
    </row>
    <row r="11" spans="1:19" ht="12.75">
      <c r="A11" s="1">
        <f t="shared" si="1"/>
        <v>12</v>
      </c>
      <c r="B11" s="6">
        <v>308</v>
      </c>
      <c r="C11" s="2" t="str">
        <f>+VLOOKUP($B11,Gesamt!$A$5:$D$301,2,FALSE)</f>
        <v>Förster</v>
      </c>
      <c r="D11" s="2" t="str">
        <f>+VLOOKUP($B11,Gesamt!$A$5:$D$301,3,FALSE)</f>
        <v>Lars</v>
      </c>
      <c r="E11" s="1" t="str">
        <f>+VLOOKUP($B11,Gesamt!$A$5:$D$301,4,FALSE)</f>
        <v>Simmerath</v>
      </c>
      <c r="F11" s="10" t="str">
        <f>+VLOOKUP($B11,Gesamt!$A$5:$F$301,5,FALSE)</f>
        <v>34,71</v>
      </c>
      <c r="G11" s="10" t="str">
        <f>+VLOOKUP($B11,Gesamt!$A$5:$G$301,6,FALSE)</f>
        <v>34,91</v>
      </c>
      <c r="H11" s="10" t="str">
        <f>+VLOOKUP($B11,Gesamt!$A$5:$H$301,7,FALSE)</f>
        <v>34,91</v>
      </c>
      <c r="I11" s="10" t="str">
        <f>+VLOOKUP($B11,Gesamt!$A$5:$I$301,8,FALSE)</f>
        <v>35,05</v>
      </c>
      <c r="J11" s="10">
        <f>+VLOOKUP($B11,Gesamt!$A$5:$Q$301,9,FALSE)</f>
        <v>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139.58</v>
      </c>
      <c r="S11" s="8">
        <f t="shared" si="3"/>
        <v>-139.58</v>
      </c>
    </row>
    <row r="12" spans="1:19" ht="12.75">
      <c r="A12" s="1">
        <f t="shared" si="1"/>
        <v>6</v>
      </c>
      <c r="B12" s="6">
        <v>310</v>
      </c>
      <c r="C12" s="2" t="str">
        <f>+VLOOKUP($B12,Gesamt!$A$5:$D$301,2,FALSE)</f>
        <v>Förster</v>
      </c>
      <c r="D12" s="2" t="str">
        <f>+VLOOKUP($B12,Gesamt!$A$5:$D$301,3,FALSE)</f>
        <v>Jan</v>
      </c>
      <c r="E12" s="1" t="str">
        <f>+VLOOKUP($B12,Gesamt!$A$5:$D$301,4,FALSE)</f>
        <v>Simmerath</v>
      </c>
      <c r="F12" s="10" t="str">
        <f>+VLOOKUP($B12,Gesamt!$A$5:$F$301,5,FALSE)</f>
        <v>34,52</v>
      </c>
      <c r="G12" s="10" t="str">
        <f>+VLOOKUP($B12,Gesamt!$A$5:$G$301,6,FALSE)</f>
        <v>35,06</v>
      </c>
      <c r="H12" s="10" t="str">
        <f>+VLOOKUP($B12,Gesamt!$A$5:$H$301,7,FALSE)</f>
        <v>34,72</v>
      </c>
      <c r="I12" s="10" t="str">
        <f>+VLOOKUP($B12,Gesamt!$A$5:$I$301,8,FALSE)</f>
        <v>34,90</v>
      </c>
      <c r="J12" s="10">
        <f>+VLOOKUP($B12,Gesamt!$A$5:$Q$301,9,FALSE)</f>
        <v>0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139.2</v>
      </c>
      <c r="S12" s="8">
        <f t="shared" si="3"/>
        <v>-139.2</v>
      </c>
    </row>
    <row r="13" spans="1:19" ht="12.75">
      <c r="A13" s="1">
        <f t="shared" si="1"/>
        <v>16</v>
      </c>
      <c r="B13" s="6">
        <v>312</v>
      </c>
      <c r="C13" s="2" t="str">
        <f>+VLOOKUP($B13,Gesamt!$A$5:$D$301,2,FALSE)</f>
        <v>Deck</v>
      </c>
      <c r="D13" s="2" t="str">
        <f>+VLOOKUP($B13,Gesamt!$A$5:$D$301,3,FALSE)</f>
        <v>Manuel</v>
      </c>
      <c r="E13" s="1" t="str">
        <f>+VLOOKUP($B13,Gesamt!$A$5:$D$301,4,FALSE)</f>
        <v>Simmerath</v>
      </c>
      <c r="F13" s="10" t="str">
        <f>+VLOOKUP($B13,Gesamt!$A$5:$F$301,5,FALSE)</f>
        <v>34,92</v>
      </c>
      <c r="G13" s="10" t="str">
        <f>+VLOOKUP($B13,Gesamt!$A$5:$G$301,6,FALSE)</f>
        <v>34,96</v>
      </c>
      <c r="H13" s="10" t="str">
        <f>+VLOOKUP($B13,Gesamt!$A$5:$H$301,7,FALSE)</f>
        <v>35,01</v>
      </c>
      <c r="I13" s="10" t="str">
        <f>+VLOOKUP($B13,Gesamt!$A$5:$I$301,8,FALSE)</f>
        <v>34,81</v>
      </c>
      <c r="J13" s="10">
        <f>+VLOOKUP($B13,Gesamt!$A$5:$Q$301,9,FALSE)</f>
        <v>0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139.7</v>
      </c>
      <c r="S13" s="8">
        <f t="shared" si="3"/>
        <v>-139.7</v>
      </c>
    </row>
    <row r="14" spans="1:19" ht="12.75">
      <c r="A14" s="1">
        <f t="shared" si="1"/>
        <v>13</v>
      </c>
      <c r="B14" s="6">
        <v>315</v>
      </c>
      <c r="C14" s="2" t="str">
        <f>+VLOOKUP($B14,Gesamt!$A$5:$D$301,2,FALSE)</f>
        <v>Isaac</v>
      </c>
      <c r="D14" s="2" t="str">
        <f>+VLOOKUP($B14,Gesamt!$A$5:$D$301,3,FALSE)</f>
        <v>Laura</v>
      </c>
      <c r="E14" s="1" t="str">
        <f>+VLOOKUP($B14,Gesamt!$A$5:$D$301,4,FALSE)</f>
        <v>Simmerath</v>
      </c>
      <c r="F14" s="10" t="str">
        <f>+VLOOKUP($B14,Gesamt!$A$5:$F$301,5,FALSE)</f>
        <v>34,77</v>
      </c>
      <c r="G14" s="10" t="str">
        <f>+VLOOKUP($B14,Gesamt!$A$5:$G$301,6,FALSE)</f>
        <v>35,07</v>
      </c>
      <c r="H14" s="10" t="str">
        <f>+VLOOKUP($B14,Gesamt!$A$5:$H$301,7,FALSE)</f>
        <v>34,87</v>
      </c>
      <c r="I14" s="10" t="str">
        <f>+VLOOKUP($B14,Gesamt!$A$5:$I$301,8,FALSE)</f>
        <v>34,89</v>
      </c>
      <c r="J14" s="10">
        <f>+VLOOKUP($B14,Gesamt!$A$5:$Q$301,9,FALSE)</f>
        <v>0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139.6</v>
      </c>
      <c r="S14" s="8">
        <f t="shared" si="3"/>
        <v>-139.6</v>
      </c>
    </row>
    <row r="15" spans="1:19" ht="12.75">
      <c r="A15" s="1">
        <f t="shared" si="1"/>
        <v>27</v>
      </c>
      <c r="B15" s="6">
        <v>320</v>
      </c>
      <c r="C15" s="2" t="str">
        <f>+VLOOKUP($B15,Gesamt!$A$5:$D$301,2,FALSE)</f>
        <v>Deck</v>
      </c>
      <c r="D15" s="2" t="str">
        <f>+VLOOKUP($B15,Gesamt!$A$5:$D$301,3,FALSE)</f>
        <v>Sebastian</v>
      </c>
      <c r="E15" s="1" t="str">
        <f>+VLOOKUP($B15,Gesamt!$A$5:$D$301,4,FALSE)</f>
        <v>Simmerath</v>
      </c>
      <c r="F15" s="10" t="str">
        <f>+VLOOKUP($B15,Gesamt!$A$5:$F$301,5,FALSE)</f>
        <v>34,65</v>
      </c>
      <c r="G15" s="10" t="str">
        <f>+VLOOKUP($B15,Gesamt!$A$5:$G$301,6,FALSE)</f>
        <v>35,54</v>
      </c>
      <c r="H15" s="10" t="str">
        <f>+VLOOKUP($B15,Gesamt!$A$5:$H$301,7,FALSE)</f>
        <v>34,77</v>
      </c>
      <c r="I15" s="10" t="str">
        <f>+VLOOKUP($B15,Gesamt!$A$5:$I$301,8,FALSE)</f>
        <v>35,29</v>
      </c>
      <c r="J15" s="10">
        <f>+VLOOKUP($B15,Gesamt!$A$5:$Q$301,9,FALSE)</f>
        <v>0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2"/>
        <v>140.25</v>
      </c>
      <c r="S15" s="8">
        <f t="shared" si="3"/>
        <v>-140.25</v>
      </c>
    </row>
    <row r="16" spans="1:19" ht="12.75">
      <c r="A16" s="1">
        <f t="shared" si="1"/>
        <v>28</v>
      </c>
      <c r="B16" s="6">
        <v>322</v>
      </c>
      <c r="C16" s="2" t="str">
        <f>+VLOOKUP($B16,Gesamt!$A$5:$D$301,2,FALSE)</f>
        <v>Kelch</v>
      </c>
      <c r="D16" s="2" t="str">
        <f>+VLOOKUP($B16,Gesamt!$A$5:$D$301,3,FALSE)</f>
        <v>Maria</v>
      </c>
      <c r="E16" s="1" t="str">
        <f>+VLOOKUP($B16,Gesamt!$A$5:$D$301,4,FALSE)</f>
        <v>Kerpen</v>
      </c>
      <c r="F16" s="10" t="str">
        <f>+VLOOKUP($B16,Gesamt!$A$5:$F$301,5,FALSE)</f>
        <v>35,14</v>
      </c>
      <c r="G16" s="10" t="str">
        <f>+VLOOKUP($B16,Gesamt!$A$5:$G$301,6,FALSE)</f>
        <v>35,02</v>
      </c>
      <c r="H16" s="10" t="str">
        <f>+VLOOKUP($B16,Gesamt!$A$5:$H$301,7,FALSE)</f>
        <v>35,34</v>
      </c>
      <c r="I16" s="10" t="str">
        <f>+VLOOKUP($B16,Gesamt!$A$5:$I$301,8,FALSE)</f>
        <v>34,87</v>
      </c>
      <c r="J16" s="10">
        <f>+VLOOKUP($B16,Gesamt!$A$5:$Q$301,9,FALSE)</f>
        <v>0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2"/>
        <v>140.37</v>
      </c>
      <c r="S16" s="8">
        <f t="shared" si="3"/>
        <v>-140.37</v>
      </c>
    </row>
    <row r="17" spans="1:19" ht="12.75">
      <c r="A17" s="1">
        <f t="shared" si="1"/>
        <v>14</v>
      </c>
      <c r="B17" s="6">
        <v>324</v>
      </c>
      <c r="C17" s="2" t="str">
        <f>+VLOOKUP($B17,Gesamt!$A$5:$D$301,2,FALSE)</f>
        <v>Ricker</v>
      </c>
      <c r="D17" s="2" t="str">
        <f>+VLOOKUP($B17,Gesamt!$A$5:$D$301,3,FALSE)</f>
        <v>Claudia</v>
      </c>
      <c r="E17" s="1" t="str">
        <f>+VLOOKUP($B17,Gesamt!$A$5:$D$301,4,FALSE)</f>
        <v>Havixbeck</v>
      </c>
      <c r="F17" s="10" t="str">
        <f>+VLOOKUP($B17,Gesamt!$A$5:$F$301,5,FALSE)</f>
        <v>34,60</v>
      </c>
      <c r="G17" s="10" t="str">
        <f>+VLOOKUP($B17,Gesamt!$A$5:$G$301,6,FALSE)</f>
        <v>35,48</v>
      </c>
      <c r="H17" s="10" t="str">
        <f>+VLOOKUP($B17,Gesamt!$A$5:$H$301,7,FALSE)</f>
        <v>34,52</v>
      </c>
      <c r="I17" s="10" t="str">
        <f>+VLOOKUP($B17,Gesamt!$A$5:$I$301,8,FALSE)</f>
        <v>35,08</v>
      </c>
      <c r="J17" s="10">
        <f>+VLOOKUP($B17,Gesamt!$A$5:$Q$301,9,FALSE)</f>
        <v>0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2"/>
        <v>139.68</v>
      </c>
      <c r="S17" s="8">
        <f t="shared" si="3"/>
        <v>-139.68</v>
      </c>
    </row>
    <row r="18" spans="1:19" ht="12.75">
      <c r="A18" s="1">
        <f t="shared" si="1"/>
        <v>29</v>
      </c>
      <c r="B18" s="6">
        <v>328</v>
      </c>
      <c r="C18" s="2" t="str">
        <f>+VLOOKUP($B18,Gesamt!$A$5:$D$301,2,FALSE)</f>
        <v>Brüggemann</v>
      </c>
      <c r="D18" s="2" t="str">
        <f>+VLOOKUP($B18,Gesamt!$A$5:$D$301,3,FALSE)</f>
        <v>Jessica</v>
      </c>
      <c r="E18" s="1" t="str">
        <f>+VLOOKUP($B18,Gesamt!$A$5:$D$301,4,FALSE)</f>
        <v>Havixbeck</v>
      </c>
      <c r="F18" s="10" t="str">
        <f>+VLOOKUP($B18,Gesamt!$A$5:$F$301,5,FALSE)</f>
        <v>34,79</v>
      </c>
      <c r="G18" s="10" t="str">
        <f>+VLOOKUP($B18,Gesamt!$A$5:$G$301,6,FALSE)</f>
        <v>35,26</v>
      </c>
      <c r="H18" s="10" t="str">
        <f>+VLOOKUP($B18,Gesamt!$A$5:$H$301,7,FALSE)</f>
        <v>35,25</v>
      </c>
      <c r="I18" s="10" t="str">
        <f>+VLOOKUP($B18,Gesamt!$A$5:$I$301,8,FALSE)</f>
        <v>35,21</v>
      </c>
      <c r="J18" s="10">
        <f>+VLOOKUP($B18,Gesamt!$A$5:$Q$301,9,FALSE)</f>
        <v>0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2"/>
        <v>140.51</v>
      </c>
      <c r="S18" s="8">
        <f t="shared" si="3"/>
        <v>-140.51</v>
      </c>
    </row>
    <row r="19" spans="1:19" ht="12.75">
      <c r="A19" s="1">
        <f t="shared" si="1"/>
        <v>24</v>
      </c>
      <c r="B19" s="6">
        <v>333</v>
      </c>
      <c r="C19" s="2" t="str">
        <f>+VLOOKUP($B19,Gesamt!$A$5:$D$301,2,FALSE)</f>
        <v>Wunderlich</v>
      </c>
      <c r="D19" s="2" t="str">
        <f>+VLOOKUP($B19,Gesamt!$A$5:$D$301,3,FALSE)</f>
        <v>Lena</v>
      </c>
      <c r="E19" s="1" t="str">
        <f>+VLOOKUP($B19,Gesamt!$A$5:$D$301,4,FALSE)</f>
        <v>Ruppichteroth</v>
      </c>
      <c r="F19" s="10" t="str">
        <f>+VLOOKUP($B19,Gesamt!$A$5:$F$301,5,FALSE)</f>
        <v>34,96</v>
      </c>
      <c r="G19" s="10" t="str">
        <f>+VLOOKUP($B19,Gesamt!$A$5:$G$301,6,FALSE)</f>
        <v>35,48</v>
      </c>
      <c r="H19" s="10" t="str">
        <f>+VLOOKUP($B19,Gesamt!$A$5:$H$301,7,FALSE)</f>
        <v>34,61</v>
      </c>
      <c r="I19" s="10" t="str">
        <f>+VLOOKUP($B19,Gesamt!$A$5:$I$301,8,FALSE)</f>
        <v>35,05</v>
      </c>
      <c r="J19" s="10">
        <f>+VLOOKUP($B19,Gesamt!$A$5:$Q$301,9,FALSE)</f>
        <v>0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2"/>
        <v>140.1</v>
      </c>
      <c r="S19" s="8">
        <f t="shared" si="3"/>
        <v>-140.1</v>
      </c>
    </row>
    <row r="20" spans="1:19" ht="12.75">
      <c r="A20" s="1">
        <f t="shared" si="1"/>
        <v>19</v>
      </c>
      <c r="B20" s="6">
        <v>334</v>
      </c>
      <c r="C20" s="2" t="str">
        <f>+VLOOKUP($B20,Gesamt!$A$5:$D$301,2,FALSE)</f>
        <v>Neubarth</v>
      </c>
      <c r="D20" s="2" t="str">
        <f>+VLOOKUP($B20,Gesamt!$A$5:$D$301,3,FALSE)</f>
        <v>Daniel</v>
      </c>
      <c r="E20" s="1" t="str">
        <f>+VLOOKUP($B20,Gesamt!$A$5:$D$301,4,FALSE)</f>
        <v>Friedrichsfeld</v>
      </c>
      <c r="F20" s="10" t="str">
        <f>+VLOOKUP($B20,Gesamt!$A$5:$F$301,5,FALSE)</f>
        <v>34,88</v>
      </c>
      <c r="G20" s="10" t="str">
        <f>+VLOOKUP($B20,Gesamt!$A$5:$G$301,6,FALSE)</f>
        <v>35,25</v>
      </c>
      <c r="H20" s="10" t="str">
        <f>+VLOOKUP($B20,Gesamt!$A$5:$H$301,7,FALSE)</f>
        <v>34,84</v>
      </c>
      <c r="I20" s="10" t="str">
        <f>+VLOOKUP($B20,Gesamt!$A$5:$I$301,8,FALSE)</f>
        <v>34,85</v>
      </c>
      <c r="J20" s="10">
        <f>+VLOOKUP($B20,Gesamt!$A$5:$Q$301,9,FALSE)</f>
        <v>0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2"/>
        <v>139.82</v>
      </c>
      <c r="S20" s="8">
        <f t="shared" si="3"/>
        <v>-139.82</v>
      </c>
    </row>
    <row r="21" spans="1:19" ht="12.75">
      <c r="A21" s="1">
        <f t="shared" si="1"/>
        <v>18</v>
      </c>
      <c r="B21" s="6">
        <v>339</v>
      </c>
      <c r="C21" s="2" t="str">
        <f>+VLOOKUP($B21,Gesamt!$A$5:$D$301,2,FALSE)</f>
        <v>Förster</v>
      </c>
      <c r="D21" s="2" t="str">
        <f>+VLOOKUP($B21,Gesamt!$A$5:$D$301,3,FALSE)</f>
        <v>Hannah</v>
      </c>
      <c r="E21" s="1" t="str">
        <f>+VLOOKUP($B21,Gesamt!$A$5:$D$301,4,FALSE)</f>
        <v>Simmerath</v>
      </c>
      <c r="F21" s="10" t="str">
        <f>+VLOOKUP($B21,Gesamt!$A$5:$F$301,5,FALSE)</f>
        <v>34,78</v>
      </c>
      <c r="G21" s="10" t="str">
        <f>+VLOOKUP($B21,Gesamt!$A$5:$G$301,6,FALSE)</f>
        <v>35,05</v>
      </c>
      <c r="H21" s="10" t="str">
        <f>+VLOOKUP($B21,Gesamt!$A$5:$H$301,7,FALSE)</f>
        <v>35,05</v>
      </c>
      <c r="I21" s="10" t="str">
        <f>+VLOOKUP($B21,Gesamt!$A$5:$I$301,8,FALSE)</f>
        <v>34,85</v>
      </c>
      <c r="J21" s="10">
        <f>+VLOOKUP($B21,Gesamt!$A$5:$Q$301,9,FALSE)</f>
        <v>0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 t="shared" si="2"/>
        <v>139.73</v>
      </c>
      <c r="S21" s="8">
        <f t="shared" si="3"/>
        <v>-139.73</v>
      </c>
    </row>
    <row r="22" spans="1:19" ht="12.75">
      <c r="A22" s="1">
        <f t="shared" si="1"/>
        <v>25</v>
      </c>
      <c r="B22" s="6">
        <v>342</v>
      </c>
      <c r="C22" s="2" t="str">
        <f>+VLOOKUP($B22,Gesamt!$A$5:$D$301,2,FALSE)</f>
        <v>Müller</v>
      </c>
      <c r="D22" s="2" t="str">
        <f>+VLOOKUP($B22,Gesamt!$A$5:$D$301,3,FALSE)</f>
        <v>Leon</v>
      </c>
      <c r="E22" s="1" t="str">
        <f>+VLOOKUP($B22,Gesamt!$A$5:$D$301,4,FALSE)</f>
        <v>Kerpen</v>
      </c>
      <c r="F22" s="10" t="str">
        <f>+VLOOKUP($B22,Gesamt!$A$5:$F$301,5,FALSE)</f>
        <v>34,94</v>
      </c>
      <c r="G22" s="10" t="str">
        <f>+VLOOKUP($B22,Gesamt!$A$5:$G$301,6,FALSE)</f>
        <v>35,11</v>
      </c>
      <c r="H22" s="10" t="str">
        <f>+VLOOKUP($B22,Gesamt!$A$5:$H$301,7,FALSE)</f>
        <v>35,24</v>
      </c>
      <c r="I22" s="10" t="str">
        <f>+VLOOKUP($B22,Gesamt!$A$5:$I$301,8,FALSE)</f>
        <v>34,86</v>
      </c>
      <c r="J22" s="10">
        <f>+VLOOKUP($B22,Gesamt!$A$5:$Q$301,9,FALSE)</f>
        <v>0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 t="shared" si="2"/>
        <v>140.15</v>
      </c>
      <c r="S22" s="8">
        <f t="shared" si="3"/>
        <v>-140.15</v>
      </c>
    </row>
    <row r="23" spans="1:19" ht="12.75">
      <c r="A23" s="1">
        <f t="shared" si="1"/>
        <v>5</v>
      </c>
      <c r="B23" s="6">
        <v>343</v>
      </c>
      <c r="C23" s="2" t="str">
        <f>+VLOOKUP($B23,Gesamt!$A$5:$D$301,2,FALSE)</f>
        <v>Lorenz</v>
      </c>
      <c r="D23" s="2" t="str">
        <f>+VLOOKUP($B23,Gesamt!$A$5:$D$301,3,FALSE)</f>
        <v>Lucas</v>
      </c>
      <c r="E23" s="1" t="str">
        <f>+VLOOKUP($B23,Gesamt!$A$5:$D$301,4,FALSE)</f>
        <v>Overath</v>
      </c>
      <c r="F23" s="10" t="str">
        <f>+VLOOKUP($B23,Gesamt!$A$5:$F$301,5,FALSE)</f>
        <v>34,38</v>
      </c>
      <c r="G23" s="10" t="str">
        <f>+VLOOKUP($B23,Gesamt!$A$5:$G$301,6,FALSE)</f>
        <v>35,15</v>
      </c>
      <c r="H23" s="10" t="str">
        <f>+VLOOKUP($B23,Gesamt!$A$5:$H$301,7,FALSE)</f>
        <v>34,61</v>
      </c>
      <c r="I23" s="10" t="str">
        <f>+VLOOKUP($B23,Gesamt!$A$5:$I$301,8,FALSE)</f>
        <v>35,04</v>
      </c>
      <c r="J23" s="10">
        <f>+VLOOKUP($B23,Gesamt!$A$5:$Q$301,9,FALSE)</f>
        <v>0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 t="shared" si="2"/>
        <v>139.18</v>
      </c>
      <c r="S23" s="8">
        <f t="shared" si="3"/>
        <v>-139.18</v>
      </c>
    </row>
    <row r="24" spans="1:19" ht="12.75">
      <c r="A24" s="1">
        <f t="shared" si="1"/>
        <v>11</v>
      </c>
      <c r="B24" s="6">
        <v>344</v>
      </c>
      <c r="C24" s="2" t="str">
        <f>+VLOOKUP($B24,Gesamt!$A$5:$D$301,2,FALSE)</f>
        <v>Lorenz</v>
      </c>
      <c r="D24" s="2" t="str">
        <f>+VLOOKUP($B24,Gesamt!$A$5:$D$301,3,FALSE)</f>
        <v>Linda</v>
      </c>
      <c r="E24" s="1" t="str">
        <f>+VLOOKUP($B24,Gesamt!$A$5:$D$301,4,FALSE)</f>
        <v>Overath</v>
      </c>
      <c r="F24" s="10" t="str">
        <f>+VLOOKUP($B24,Gesamt!$A$5:$F$301,5,FALSE)</f>
        <v>34,90</v>
      </c>
      <c r="G24" s="10" t="str">
        <f>+VLOOKUP($B24,Gesamt!$A$5:$G$301,6,FALSE)</f>
        <v>35,02</v>
      </c>
      <c r="H24" s="10" t="str">
        <f>+VLOOKUP($B24,Gesamt!$A$5:$H$301,7,FALSE)</f>
        <v>34,76</v>
      </c>
      <c r="I24" s="10" t="str">
        <f>+VLOOKUP($B24,Gesamt!$A$5:$I$301,8,FALSE)</f>
        <v>34,87</v>
      </c>
      <c r="J24" s="10">
        <f>+VLOOKUP($B24,Gesamt!$A$5:$Q$301,9,FALSE)</f>
        <v>0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 t="shared" si="2"/>
        <v>139.55</v>
      </c>
      <c r="S24" s="8">
        <f t="shared" si="3"/>
        <v>-139.55</v>
      </c>
    </row>
    <row r="25" spans="1:19" ht="12.75">
      <c r="A25" s="1">
        <f t="shared" si="1"/>
        <v>7</v>
      </c>
      <c r="B25" s="6">
        <v>345</v>
      </c>
      <c r="C25" s="2" t="str">
        <f>+VLOOKUP($B25,Gesamt!$A$5:$D$301,2,FALSE)</f>
        <v>Westermann</v>
      </c>
      <c r="D25" s="2" t="str">
        <f>+VLOOKUP($B25,Gesamt!$A$5:$D$301,3,FALSE)</f>
        <v>Désirée</v>
      </c>
      <c r="E25" s="1" t="str">
        <f>+VLOOKUP($B25,Gesamt!$A$5:$D$301,4,FALSE)</f>
        <v>Overath</v>
      </c>
      <c r="F25" s="10" t="str">
        <f>+VLOOKUP($B25,Gesamt!$A$5:$F$301,5,FALSE)</f>
        <v>34,57</v>
      </c>
      <c r="G25" s="10" t="str">
        <f>+VLOOKUP($B25,Gesamt!$A$5:$G$301,6,FALSE)</f>
        <v>35,23</v>
      </c>
      <c r="H25" s="10" t="str">
        <f>+VLOOKUP($B25,Gesamt!$A$5:$H$301,7,FALSE)</f>
        <v>34,49</v>
      </c>
      <c r="I25" s="10" t="str">
        <f>+VLOOKUP($B25,Gesamt!$A$5:$I$301,8,FALSE)</f>
        <v>34,98</v>
      </c>
      <c r="J25" s="10">
        <f>+VLOOKUP($B25,Gesamt!$A$5:$Q$301,9,FALSE)</f>
        <v>0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 t="shared" si="2"/>
        <v>139.27</v>
      </c>
      <c r="S25" s="8">
        <f t="shared" si="3"/>
        <v>-139.27</v>
      </c>
    </row>
    <row r="26" spans="1:19" ht="12.75">
      <c r="A26" s="1">
        <f t="shared" si="1"/>
        <v>9</v>
      </c>
      <c r="B26" s="6">
        <v>346</v>
      </c>
      <c r="C26" s="2" t="str">
        <f>+VLOOKUP($B26,Gesamt!$A$5:$D$301,2,FALSE)</f>
        <v>Mountain</v>
      </c>
      <c r="D26" s="2" t="str">
        <f>+VLOOKUP($B26,Gesamt!$A$5:$D$301,3,FALSE)</f>
        <v>Angelique</v>
      </c>
      <c r="E26" s="1" t="str">
        <f>+VLOOKUP($B26,Gesamt!$A$5:$D$301,4,FALSE)</f>
        <v>Schledehausen</v>
      </c>
      <c r="F26" s="10" t="str">
        <f>+VLOOKUP($B26,Gesamt!$A$5:$F$301,5,FALSE)</f>
        <v>34,88</v>
      </c>
      <c r="G26" s="10" t="str">
        <f>+VLOOKUP($B26,Gesamt!$A$5:$G$301,6,FALSE)</f>
        <v>35,01</v>
      </c>
      <c r="H26" s="10" t="str">
        <f>+VLOOKUP($B26,Gesamt!$A$5:$H$301,7,FALSE)</f>
        <v>34,83</v>
      </c>
      <c r="I26" s="10" t="str">
        <f>+VLOOKUP($B26,Gesamt!$A$5:$I$301,8,FALSE)</f>
        <v>34,82</v>
      </c>
      <c r="J26" s="10">
        <f>+VLOOKUP($B26,Gesamt!$A$5:$Q$301,9,FALSE)</f>
        <v>0</v>
      </c>
      <c r="K26" s="10">
        <f>+VLOOKUP($B26,Gesamt!$A$5:$Q$301,10,FALSE)</f>
        <v>0</v>
      </c>
      <c r="L26" s="10">
        <f>+VLOOKUP($B26,Gesamt!$A$5:$Q$301,11,FALSE)</f>
        <v>0</v>
      </c>
      <c r="M26" s="10">
        <f>+VLOOKUP($B26,Gesamt!$A$5:$Q$301,12,FALSE)</f>
        <v>0</v>
      </c>
      <c r="N26" s="10">
        <f>+VLOOKUP($B26,Gesamt!$A$5:$Q$301,13,FALSE)</f>
        <v>0</v>
      </c>
      <c r="O26" s="10">
        <f>+VLOOKUP($B26,Gesamt!$A$5:$Q$301,14,FALSE)</f>
        <v>0</v>
      </c>
      <c r="P26" s="10">
        <f>+VLOOKUP($B26,Gesamt!$A$5:$Q$301,15,FALSE)</f>
        <v>0</v>
      </c>
      <c r="Q26" s="10">
        <f>+VLOOKUP($B26,Gesamt!$A$5:$Q$301,16,FALSE)</f>
        <v>0</v>
      </c>
      <c r="R26" s="10">
        <f t="shared" si="2"/>
        <v>139.54</v>
      </c>
      <c r="S26" s="8">
        <f t="shared" si="3"/>
        <v>-139.54</v>
      </c>
    </row>
    <row r="27" spans="1:19" ht="12.75">
      <c r="A27" s="1">
        <f t="shared" si="1"/>
        <v>8</v>
      </c>
      <c r="B27" s="6">
        <v>348</v>
      </c>
      <c r="C27" s="2" t="str">
        <f>+VLOOKUP($B27,Gesamt!$A$5:$D$301,2,FALSE)</f>
        <v>Honscha</v>
      </c>
      <c r="D27" s="2" t="str">
        <f>+VLOOKUP($B27,Gesamt!$A$5:$D$301,3,FALSE)</f>
        <v>Moritz</v>
      </c>
      <c r="E27" s="1" t="str">
        <f>+VLOOKUP($B27,Gesamt!$A$5:$D$301,4,FALSE)</f>
        <v>Simmerath</v>
      </c>
      <c r="F27" s="10" t="str">
        <f>+VLOOKUP($B27,Gesamt!$A$5:$F$301,5,FALSE)</f>
        <v>34,44</v>
      </c>
      <c r="G27" s="10" t="str">
        <f>+VLOOKUP($B27,Gesamt!$A$5:$G$301,6,FALSE)</f>
        <v>35,27</v>
      </c>
      <c r="H27" s="10" t="str">
        <f>+VLOOKUP($B27,Gesamt!$A$5:$H$301,7,FALSE)</f>
        <v>34,83</v>
      </c>
      <c r="I27" s="10" t="str">
        <f>+VLOOKUP($B27,Gesamt!$A$5:$I$301,8,FALSE)</f>
        <v>34,82</v>
      </c>
      <c r="J27" s="10">
        <f>+VLOOKUP($B27,Gesamt!$A$5:$Q$301,9,FALSE)</f>
        <v>0</v>
      </c>
      <c r="K27" s="10">
        <f>+VLOOKUP($B27,Gesamt!$A$5:$Q$301,10,FALSE)</f>
        <v>0</v>
      </c>
      <c r="L27" s="10">
        <f>+VLOOKUP($B27,Gesamt!$A$5:$Q$301,11,FALSE)</f>
        <v>0</v>
      </c>
      <c r="M27" s="10">
        <f>+VLOOKUP($B27,Gesamt!$A$5:$Q$301,12,FALSE)</f>
        <v>0</v>
      </c>
      <c r="N27" s="10">
        <f>+VLOOKUP($B27,Gesamt!$A$5:$Q$301,13,FALSE)</f>
        <v>0</v>
      </c>
      <c r="O27" s="10">
        <f>+VLOOKUP($B27,Gesamt!$A$5:$Q$301,14,FALSE)</f>
        <v>0</v>
      </c>
      <c r="P27" s="10">
        <f>+VLOOKUP($B27,Gesamt!$A$5:$Q$301,15,FALSE)</f>
        <v>0</v>
      </c>
      <c r="Q27" s="10">
        <f>+VLOOKUP($B27,Gesamt!$A$5:$Q$301,16,FALSE)</f>
        <v>0</v>
      </c>
      <c r="R27" s="10">
        <f t="shared" si="2"/>
        <v>139.36</v>
      </c>
      <c r="S27" s="8">
        <f t="shared" si="3"/>
        <v>-139.36</v>
      </c>
    </row>
    <row r="28" spans="1:19" ht="12.75">
      <c r="A28" s="1">
        <f t="shared" si="1"/>
        <v>17</v>
      </c>
      <c r="B28" s="6">
        <v>352</v>
      </c>
      <c r="C28" s="2" t="str">
        <f>+VLOOKUP($B28,Gesamt!$A$5:$D$301,2,FALSE)</f>
        <v>Kelch</v>
      </c>
      <c r="D28" s="2" t="str">
        <f>+VLOOKUP($B28,Gesamt!$A$5:$D$301,3,FALSE)</f>
        <v>Ricarda</v>
      </c>
      <c r="E28" s="1" t="str">
        <f>+VLOOKUP($B28,Gesamt!$A$5:$D$301,4,FALSE)</f>
        <v>Bergkamen</v>
      </c>
      <c r="F28" s="10" t="str">
        <f>+VLOOKUP($B28,Gesamt!$A$5:$F$301,5,FALSE)</f>
        <v>34,47</v>
      </c>
      <c r="G28" s="10" t="str">
        <f>+VLOOKUP($B28,Gesamt!$A$5:$G$301,6,FALSE)</f>
        <v>35,26</v>
      </c>
      <c r="H28" s="10" t="str">
        <f>+VLOOKUP($B28,Gesamt!$A$5:$H$301,7,FALSE)</f>
        <v>34,66</v>
      </c>
      <c r="I28" s="10" t="str">
        <f>+VLOOKUP($B28,Gesamt!$A$5:$I$301,8,FALSE)</f>
        <v>35,32</v>
      </c>
      <c r="J28" s="10">
        <f>+VLOOKUP($B28,Gesamt!$A$5:$Q$301,9,FALSE)</f>
        <v>0</v>
      </c>
      <c r="K28" s="10">
        <f>+VLOOKUP($B28,Gesamt!$A$5:$Q$301,10,FALSE)</f>
        <v>0</v>
      </c>
      <c r="L28" s="10">
        <f>+VLOOKUP($B28,Gesamt!$A$5:$Q$301,11,FALSE)</f>
        <v>0</v>
      </c>
      <c r="M28" s="10">
        <f>+VLOOKUP($B28,Gesamt!$A$5:$Q$301,12,FALSE)</f>
        <v>0</v>
      </c>
      <c r="N28" s="10">
        <f>+VLOOKUP($B28,Gesamt!$A$5:$Q$301,13,FALSE)</f>
        <v>0</v>
      </c>
      <c r="O28" s="10">
        <f>+VLOOKUP($B28,Gesamt!$A$5:$Q$301,14,FALSE)</f>
        <v>0</v>
      </c>
      <c r="P28" s="10">
        <f>+VLOOKUP($B28,Gesamt!$A$5:$Q$301,15,FALSE)</f>
        <v>0</v>
      </c>
      <c r="Q28" s="10">
        <f>+VLOOKUP($B28,Gesamt!$A$5:$Q$301,16,FALSE)</f>
        <v>0</v>
      </c>
      <c r="R28" s="10">
        <f t="shared" si="2"/>
        <v>139.71</v>
      </c>
      <c r="S28" s="8">
        <f t="shared" si="3"/>
        <v>-139.71</v>
      </c>
    </row>
    <row r="29" spans="1:19" ht="12.75">
      <c r="A29" s="1">
        <f t="shared" si="1"/>
        <v>14</v>
      </c>
      <c r="B29" s="6">
        <v>354</v>
      </c>
      <c r="C29" s="2" t="str">
        <f>+VLOOKUP($B29,Gesamt!$A$5:$D$301,2,FALSE)</f>
        <v>Förster</v>
      </c>
      <c r="D29" s="2" t="str">
        <f>+VLOOKUP($B29,Gesamt!$A$5:$D$301,3,FALSE)</f>
        <v>Sarah</v>
      </c>
      <c r="E29" s="1" t="str">
        <f>+VLOOKUP($B29,Gesamt!$A$5:$D$301,4,FALSE)</f>
        <v>Kerpen</v>
      </c>
      <c r="F29" s="10" t="str">
        <f>+VLOOKUP($B29,Gesamt!$A$5:$F$301,5,FALSE)</f>
        <v>34,79</v>
      </c>
      <c r="G29" s="10" t="str">
        <f>+VLOOKUP($B29,Gesamt!$A$5:$G$301,6,FALSE)</f>
        <v>34,95</v>
      </c>
      <c r="H29" s="10" t="str">
        <f>+VLOOKUP($B29,Gesamt!$A$5:$H$301,7,FALSE)</f>
        <v>35,11</v>
      </c>
      <c r="I29" s="10" t="str">
        <f>+VLOOKUP($B29,Gesamt!$A$5:$I$301,8,FALSE)</f>
        <v>34,83</v>
      </c>
      <c r="J29" s="10">
        <f>+VLOOKUP($B29,Gesamt!$A$5:$Q$301,9,FALSE)</f>
        <v>0</v>
      </c>
      <c r="K29" s="10">
        <f>+VLOOKUP($B29,Gesamt!$A$5:$Q$301,10,FALSE)</f>
        <v>0</v>
      </c>
      <c r="L29" s="10">
        <f>+VLOOKUP($B29,Gesamt!$A$5:$Q$301,11,FALSE)</f>
        <v>0</v>
      </c>
      <c r="M29" s="10">
        <f>+VLOOKUP($B29,Gesamt!$A$5:$Q$301,12,FALSE)</f>
        <v>0</v>
      </c>
      <c r="N29" s="10">
        <f>+VLOOKUP($B29,Gesamt!$A$5:$Q$301,13,FALSE)</f>
        <v>0</v>
      </c>
      <c r="O29" s="10">
        <f>+VLOOKUP($B29,Gesamt!$A$5:$Q$301,14,FALSE)</f>
        <v>0</v>
      </c>
      <c r="P29" s="10">
        <f>+VLOOKUP($B29,Gesamt!$A$5:$Q$301,15,FALSE)</f>
        <v>0</v>
      </c>
      <c r="Q29" s="10">
        <f>+VLOOKUP($B29,Gesamt!$A$5:$Q$301,16,FALSE)</f>
        <v>0</v>
      </c>
      <c r="R29" s="10">
        <f t="shared" si="2"/>
        <v>139.68</v>
      </c>
      <c r="S29" s="8">
        <f t="shared" si="3"/>
        <v>-139.68</v>
      </c>
    </row>
    <row r="30" spans="1:19" ht="12.75">
      <c r="A30" s="1">
        <f t="shared" si="1"/>
        <v>20</v>
      </c>
      <c r="B30" s="6">
        <v>355</v>
      </c>
      <c r="C30" s="2" t="str">
        <f>+VLOOKUP($B30,Gesamt!$A$5:$D$301,2,FALSE)</f>
        <v>Claus</v>
      </c>
      <c r="D30" s="2" t="str">
        <f>+VLOOKUP($B30,Gesamt!$A$5:$D$301,3,FALSE)</f>
        <v>Maik</v>
      </c>
      <c r="E30" s="1" t="str">
        <f>+VLOOKUP($B30,Gesamt!$A$5:$D$301,4,FALSE)</f>
        <v>Bergkamen</v>
      </c>
      <c r="F30" s="10" t="str">
        <f>+VLOOKUP($B30,Gesamt!$A$5:$F$301,5,FALSE)</f>
        <v>34,52</v>
      </c>
      <c r="G30" s="10" t="str">
        <f>+VLOOKUP($B30,Gesamt!$A$5:$G$301,6,FALSE)</f>
        <v>35,39</v>
      </c>
      <c r="H30" s="10" t="str">
        <f>+VLOOKUP($B30,Gesamt!$A$5:$H$301,7,FALSE)</f>
        <v>34,56</v>
      </c>
      <c r="I30" s="10" t="str">
        <f>+VLOOKUP($B30,Gesamt!$A$5:$I$301,8,FALSE)</f>
        <v>35,40</v>
      </c>
      <c r="J30" s="10">
        <f>+VLOOKUP($B30,Gesamt!$A$5:$Q$301,9,FALSE)</f>
        <v>0</v>
      </c>
      <c r="K30" s="10">
        <f>+VLOOKUP($B30,Gesamt!$A$5:$Q$301,10,FALSE)</f>
        <v>0</v>
      </c>
      <c r="L30" s="10">
        <f>+VLOOKUP($B30,Gesamt!$A$5:$Q$301,11,FALSE)</f>
        <v>0</v>
      </c>
      <c r="M30" s="10">
        <f>+VLOOKUP($B30,Gesamt!$A$5:$Q$301,12,FALSE)</f>
        <v>0</v>
      </c>
      <c r="N30" s="10">
        <f>+VLOOKUP($B30,Gesamt!$A$5:$Q$301,13,FALSE)</f>
        <v>0</v>
      </c>
      <c r="O30" s="10">
        <f>+VLOOKUP($B30,Gesamt!$A$5:$Q$301,14,FALSE)</f>
        <v>0</v>
      </c>
      <c r="P30" s="10">
        <f>+VLOOKUP($B30,Gesamt!$A$5:$Q$301,15,FALSE)</f>
        <v>0</v>
      </c>
      <c r="Q30" s="10">
        <f>+VLOOKUP($B30,Gesamt!$A$5:$Q$301,16,FALSE)</f>
        <v>0</v>
      </c>
      <c r="R30" s="10">
        <f t="shared" si="2"/>
        <v>139.87</v>
      </c>
      <c r="S30" s="8">
        <f t="shared" si="3"/>
        <v>-139.87</v>
      </c>
    </row>
    <row r="31" spans="1:19" ht="12.75">
      <c r="A31" s="1">
        <f t="shared" si="1"/>
        <v>21</v>
      </c>
      <c r="B31" s="6">
        <v>357</v>
      </c>
      <c r="C31" s="2" t="str">
        <f>+VLOOKUP($B31,Gesamt!$A$5:$D$301,2,FALSE)</f>
        <v>Voß</v>
      </c>
      <c r="D31" s="2" t="str">
        <f>+VLOOKUP($B31,Gesamt!$A$5:$D$301,3,FALSE)</f>
        <v>Marie-Charlotte</v>
      </c>
      <c r="E31" s="1" t="str">
        <f>+VLOOKUP($B31,Gesamt!$A$5:$D$301,4,FALSE)</f>
        <v>Bergkamen</v>
      </c>
      <c r="F31" s="10" t="str">
        <f>+VLOOKUP($B31,Gesamt!$A$5:$F$301,5,FALSE)</f>
        <v>35,20</v>
      </c>
      <c r="G31" s="10" t="str">
        <f>+VLOOKUP($B31,Gesamt!$A$5:$G$301,6,FALSE)</f>
        <v>34,91</v>
      </c>
      <c r="H31" s="10" t="str">
        <f>+VLOOKUP($B31,Gesamt!$A$5:$H$301,7,FALSE)</f>
        <v>34,96</v>
      </c>
      <c r="I31" s="10" t="str">
        <f>+VLOOKUP($B31,Gesamt!$A$5:$I$301,8,FALSE)</f>
        <v>34,84</v>
      </c>
      <c r="J31" s="10">
        <f>+VLOOKUP($B31,Gesamt!$A$5:$Q$301,9,FALSE)</f>
        <v>0</v>
      </c>
      <c r="K31" s="10">
        <f>+VLOOKUP($B31,Gesamt!$A$5:$Q$301,10,FALSE)</f>
        <v>0</v>
      </c>
      <c r="L31" s="10">
        <f>+VLOOKUP($B31,Gesamt!$A$5:$Q$301,11,FALSE)</f>
        <v>0</v>
      </c>
      <c r="M31" s="10">
        <f>+VLOOKUP($B31,Gesamt!$A$5:$Q$301,12,FALSE)</f>
        <v>0</v>
      </c>
      <c r="N31" s="10">
        <f>+VLOOKUP($B31,Gesamt!$A$5:$Q$301,13,FALSE)</f>
        <v>0</v>
      </c>
      <c r="O31" s="10">
        <f>+VLOOKUP($B31,Gesamt!$A$5:$Q$301,14,FALSE)</f>
        <v>0</v>
      </c>
      <c r="P31" s="10">
        <f>+VLOOKUP($B31,Gesamt!$A$5:$Q$301,15,FALSE)</f>
        <v>0</v>
      </c>
      <c r="Q31" s="10">
        <f>+VLOOKUP($B31,Gesamt!$A$5:$Q$301,16,FALSE)</f>
        <v>0</v>
      </c>
      <c r="R31" s="10">
        <f t="shared" si="2"/>
        <v>139.91</v>
      </c>
      <c r="S31" s="8">
        <f t="shared" si="3"/>
        <v>-139.91</v>
      </c>
    </row>
    <row r="32" spans="1:19" ht="12.75">
      <c r="A32" s="1">
        <f t="shared" si="1"/>
        <v>23</v>
      </c>
      <c r="B32" s="6">
        <v>360</v>
      </c>
      <c r="C32" s="2" t="str">
        <f>+VLOOKUP($B32,Gesamt!$A$5:$D$301,2,FALSE)</f>
        <v>Eickmann</v>
      </c>
      <c r="D32" s="2" t="str">
        <f>+VLOOKUP($B32,Gesamt!$A$5:$D$301,3,FALSE)</f>
        <v>Morten</v>
      </c>
      <c r="E32" s="1" t="str">
        <f>+VLOOKUP($B32,Gesamt!$A$5:$D$301,4,FALSE)</f>
        <v>Bad Bentheim</v>
      </c>
      <c r="F32" s="10" t="str">
        <f>+VLOOKUP($B32,Gesamt!$A$5:$F$301,5,FALSE)</f>
        <v>34,73</v>
      </c>
      <c r="G32" s="10" t="str">
        <f>+VLOOKUP($B32,Gesamt!$A$5:$G$301,6,FALSE)</f>
        <v>35,34</v>
      </c>
      <c r="H32" s="10" t="str">
        <f>+VLOOKUP($B32,Gesamt!$A$5:$H$301,7,FALSE)</f>
        <v>34,64</v>
      </c>
      <c r="I32" s="10" t="str">
        <f>+VLOOKUP($B32,Gesamt!$A$5:$I$301,8,FALSE)</f>
        <v>35,31</v>
      </c>
      <c r="J32" s="10">
        <f>+VLOOKUP($B32,Gesamt!$A$5:$Q$301,9,FALSE)</f>
        <v>0</v>
      </c>
      <c r="K32" s="10">
        <f>+VLOOKUP($B32,Gesamt!$A$5:$Q$301,10,FALSE)</f>
        <v>0</v>
      </c>
      <c r="L32" s="10">
        <f>+VLOOKUP($B32,Gesamt!$A$5:$Q$301,11,FALSE)</f>
        <v>0</v>
      </c>
      <c r="M32" s="10">
        <f>+VLOOKUP($B32,Gesamt!$A$5:$Q$301,12,FALSE)</f>
        <v>0</v>
      </c>
      <c r="N32" s="10">
        <f>+VLOOKUP($B32,Gesamt!$A$5:$Q$301,13,FALSE)</f>
        <v>0</v>
      </c>
      <c r="O32" s="10">
        <f>+VLOOKUP($B32,Gesamt!$A$5:$Q$301,14,FALSE)</f>
        <v>0</v>
      </c>
      <c r="P32" s="10">
        <f>+VLOOKUP($B32,Gesamt!$A$5:$Q$301,15,FALSE)</f>
        <v>0</v>
      </c>
      <c r="Q32" s="10">
        <f>+VLOOKUP($B32,Gesamt!$A$5:$Q$301,16,FALSE)</f>
        <v>0</v>
      </c>
      <c r="R32" s="10">
        <f t="shared" si="2"/>
        <v>140.02</v>
      </c>
      <c r="S32" s="8">
        <f t="shared" si="3"/>
        <v>-140.02</v>
      </c>
    </row>
    <row r="33" spans="1:19" ht="12.75">
      <c r="A33" s="1">
        <f t="shared" si="1"/>
        <v>4</v>
      </c>
      <c r="B33" s="6">
        <v>362</v>
      </c>
      <c r="C33" s="2" t="str">
        <f>+VLOOKUP($B33,Gesamt!$A$5:$D$301,2,FALSE)</f>
        <v>Garritsen</v>
      </c>
      <c r="D33" s="2" t="str">
        <f>+VLOOKUP($B33,Gesamt!$A$5:$D$301,3,FALSE)</f>
        <v>Christoph</v>
      </c>
      <c r="E33" s="1" t="str">
        <f>+VLOOKUP($B33,Gesamt!$A$5:$D$301,4,FALSE)</f>
        <v>Bad Bentheim</v>
      </c>
      <c r="F33" s="10" t="str">
        <f>+VLOOKUP($B33,Gesamt!$A$5:$F$301,5,FALSE)</f>
        <v>34,52</v>
      </c>
      <c r="G33" s="10" t="str">
        <f>+VLOOKUP($B33,Gesamt!$A$5:$G$301,6,FALSE)</f>
        <v>35,16</v>
      </c>
      <c r="H33" s="10" t="str">
        <f>+VLOOKUP($B33,Gesamt!$A$5:$H$301,7,FALSE)</f>
        <v>34,42</v>
      </c>
      <c r="I33" s="10" t="str">
        <f>+VLOOKUP($B33,Gesamt!$A$5:$I$301,8,FALSE)</f>
        <v>35,04</v>
      </c>
      <c r="J33" s="10">
        <f>+VLOOKUP($B33,Gesamt!$A$5:$Q$301,9,FALSE)</f>
        <v>0</v>
      </c>
      <c r="K33" s="10">
        <f>+VLOOKUP($B33,Gesamt!$A$5:$Q$301,10,FALSE)</f>
        <v>0</v>
      </c>
      <c r="L33" s="10">
        <f>+VLOOKUP($B33,Gesamt!$A$5:$Q$301,11,FALSE)</f>
        <v>0</v>
      </c>
      <c r="M33" s="10">
        <f>+VLOOKUP($B33,Gesamt!$A$5:$Q$301,12,FALSE)</f>
        <v>0</v>
      </c>
      <c r="N33" s="10">
        <f>+VLOOKUP($B33,Gesamt!$A$5:$Q$301,13,FALSE)</f>
        <v>0</v>
      </c>
      <c r="O33" s="10">
        <f>+VLOOKUP($B33,Gesamt!$A$5:$Q$301,14,FALSE)</f>
        <v>0</v>
      </c>
      <c r="P33" s="10">
        <f>+VLOOKUP($B33,Gesamt!$A$5:$Q$301,15,FALSE)</f>
        <v>0</v>
      </c>
      <c r="Q33" s="10">
        <f>+VLOOKUP($B33,Gesamt!$A$5:$Q$301,16,FALSE)</f>
        <v>0</v>
      </c>
      <c r="R33" s="10">
        <f t="shared" si="2"/>
        <v>139.14</v>
      </c>
      <c r="S33" s="8">
        <f t="shared" si="3"/>
        <v>-139.14</v>
      </c>
    </row>
    <row r="34" spans="1:19" ht="12.75">
      <c r="A34" s="1">
        <f t="shared" si="1"/>
        <v>35</v>
      </c>
      <c r="B34" s="6">
        <v>363</v>
      </c>
      <c r="C34" s="2" t="str">
        <f>+VLOOKUP($B34,Gesamt!$A$5:$D$301,2,FALSE)</f>
        <v>Brüggemann</v>
      </c>
      <c r="D34" s="2" t="str">
        <f>+VLOOKUP($B34,Gesamt!$A$5:$D$301,3,FALSE)</f>
        <v>Jenny</v>
      </c>
      <c r="E34" s="1" t="str">
        <f>+VLOOKUP($B34,Gesamt!$A$5:$D$301,4,FALSE)</f>
        <v>Havixbeck</v>
      </c>
      <c r="F34" s="10" t="str">
        <f>+VLOOKUP($B34,Gesamt!$A$5:$F$301,5,FALSE)</f>
        <v>35,75</v>
      </c>
      <c r="G34" s="10" t="str">
        <f>+VLOOKUP($B34,Gesamt!$A$5:$G$301,6,FALSE)</f>
        <v>35,32</v>
      </c>
      <c r="H34" s="10" t="str">
        <f>+VLOOKUP($B34,Gesamt!$A$5:$H$301,7,FALSE)</f>
        <v>35,67</v>
      </c>
      <c r="I34" s="10" t="str">
        <f>+VLOOKUP($B34,Gesamt!$A$5:$I$301,8,FALSE)</f>
        <v>35,64</v>
      </c>
      <c r="J34" s="10">
        <f>+VLOOKUP($B34,Gesamt!$A$5:$Q$301,9,FALSE)</f>
        <v>0</v>
      </c>
      <c r="K34" s="10">
        <f>+VLOOKUP($B34,Gesamt!$A$5:$Q$301,10,FALSE)</f>
        <v>0</v>
      </c>
      <c r="L34" s="10">
        <f>+VLOOKUP($B34,Gesamt!$A$5:$Q$301,11,FALSE)</f>
        <v>0</v>
      </c>
      <c r="M34" s="10">
        <f>+VLOOKUP($B34,Gesamt!$A$5:$Q$301,12,FALSE)</f>
        <v>0</v>
      </c>
      <c r="N34" s="10">
        <f>+VLOOKUP($B34,Gesamt!$A$5:$Q$301,13,FALSE)</f>
        <v>0</v>
      </c>
      <c r="O34" s="10">
        <f>+VLOOKUP($B34,Gesamt!$A$5:$Q$301,14,FALSE)</f>
        <v>0</v>
      </c>
      <c r="P34" s="10">
        <f>+VLOOKUP($B34,Gesamt!$A$5:$Q$301,15,FALSE)</f>
        <v>0</v>
      </c>
      <c r="Q34" s="10">
        <f>+VLOOKUP($B34,Gesamt!$A$5:$Q$301,16,FALSE)</f>
        <v>0</v>
      </c>
      <c r="R34" s="10">
        <f t="shared" si="2"/>
        <v>142.38</v>
      </c>
      <c r="S34" s="8">
        <f t="shared" si="3"/>
        <v>-142.38</v>
      </c>
    </row>
    <row r="35" spans="1:19" ht="12.75">
      <c r="A35" s="1">
        <f t="shared" si="1"/>
        <v>31</v>
      </c>
      <c r="B35" s="6">
        <v>366</v>
      </c>
      <c r="C35" s="2" t="str">
        <f>+VLOOKUP($B35,Gesamt!$A$5:$D$301,2,FALSE)</f>
        <v>Müller</v>
      </c>
      <c r="D35" s="2" t="str">
        <f>+VLOOKUP($B35,Gesamt!$A$5:$D$301,3,FALSE)</f>
        <v>Julian</v>
      </c>
      <c r="E35" s="1" t="str">
        <f>+VLOOKUP($B35,Gesamt!$A$5:$D$301,4,FALSE)</f>
        <v>Friedrichsfeld</v>
      </c>
      <c r="F35" s="10" t="str">
        <f>+VLOOKUP($B35,Gesamt!$A$5:$F$301,5,FALSE)</f>
        <v>34,80</v>
      </c>
      <c r="G35" s="10" t="str">
        <f>+VLOOKUP($B35,Gesamt!$A$5:$G$301,6,FALSE)</f>
        <v>35,36</v>
      </c>
      <c r="H35" s="10" t="str">
        <f>+VLOOKUP($B35,Gesamt!$A$5:$H$301,7,FALSE)</f>
        <v>34,99</v>
      </c>
      <c r="I35" s="10" t="str">
        <f>+VLOOKUP($B35,Gesamt!$A$5:$I$301,8,FALSE)</f>
        <v>35,46</v>
      </c>
      <c r="J35" s="10">
        <f>+VLOOKUP($B35,Gesamt!$A$5:$Q$301,9,FALSE)</f>
        <v>0</v>
      </c>
      <c r="K35" s="10">
        <f>+VLOOKUP($B35,Gesamt!$A$5:$Q$301,10,FALSE)</f>
        <v>0</v>
      </c>
      <c r="L35" s="10">
        <f>+VLOOKUP($B35,Gesamt!$A$5:$Q$301,11,FALSE)</f>
        <v>0</v>
      </c>
      <c r="M35" s="10">
        <f>+VLOOKUP($B35,Gesamt!$A$5:$Q$301,12,FALSE)</f>
        <v>0</v>
      </c>
      <c r="N35" s="10">
        <f>+VLOOKUP($B35,Gesamt!$A$5:$Q$301,13,FALSE)</f>
        <v>0</v>
      </c>
      <c r="O35" s="10">
        <f>+VLOOKUP($B35,Gesamt!$A$5:$Q$301,14,FALSE)</f>
        <v>0</v>
      </c>
      <c r="P35" s="10">
        <f>+VLOOKUP($B35,Gesamt!$A$5:$Q$301,15,FALSE)</f>
        <v>0</v>
      </c>
      <c r="Q35" s="10">
        <f>+VLOOKUP($B35,Gesamt!$A$5:$Q$301,16,FALSE)</f>
        <v>0</v>
      </c>
      <c r="R35" s="10">
        <f t="shared" si="2"/>
        <v>140.61</v>
      </c>
      <c r="S35" s="8">
        <f t="shared" si="3"/>
        <v>-140.61</v>
      </c>
    </row>
    <row r="36" spans="1:19" ht="12.75">
      <c r="A36" s="1">
        <f t="shared" si="1"/>
        <v>30</v>
      </c>
      <c r="B36" s="6">
        <v>368</v>
      </c>
      <c r="C36" s="2" t="str">
        <f>+VLOOKUP($B36,Gesamt!$A$5:$D$301,2,FALSE)</f>
        <v>Ricker</v>
      </c>
      <c r="D36" s="2" t="str">
        <f>+VLOOKUP($B36,Gesamt!$A$5:$D$301,3,FALSE)</f>
        <v>Oliver</v>
      </c>
      <c r="E36" s="1" t="str">
        <f>+VLOOKUP($B36,Gesamt!$A$5:$D$301,4,FALSE)</f>
        <v>Havixbeck</v>
      </c>
      <c r="F36" s="10" t="str">
        <f>+VLOOKUP($B36,Gesamt!$A$5:$F$301,5,FALSE)</f>
        <v>35,47</v>
      </c>
      <c r="G36" s="10" t="str">
        <f>+VLOOKUP($B36,Gesamt!$A$5:$G$301,6,FALSE)</f>
        <v>35,05</v>
      </c>
      <c r="H36" s="10" t="str">
        <f>+VLOOKUP($B36,Gesamt!$A$5:$H$301,7,FALSE)</f>
        <v>35,06</v>
      </c>
      <c r="I36" s="10" t="str">
        <f>+VLOOKUP($B36,Gesamt!$A$5:$I$301,8,FALSE)</f>
        <v>34,99</v>
      </c>
      <c r="J36" s="10">
        <f>+VLOOKUP($B36,Gesamt!$A$5:$Q$301,9,FALSE)</f>
        <v>0</v>
      </c>
      <c r="K36" s="10">
        <f>+VLOOKUP($B36,Gesamt!$A$5:$Q$301,10,FALSE)</f>
        <v>0</v>
      </c>
      <c r="L36" s="10">
        <f>+VLOOKUP($B36,Gesamt!$A$5:$Q$301,11,FALSE)</f>
        <v>0</v>
      </c>
      <c r="M36" s="10">
        <f>+VLOOKUP($B36,Gesamt!$A$5:$Q$301,12,FALSE)</f>
        <v>0</v>
      </c>
      <c r="N36" s="10">
        <f>+VLOOKUP($B36,Gesamt!$A$5:$Q$301,13,FALSE)</f>
        <v>0</v>
      </c>
      <c r="O36" s="10">
        <f>+VLOOKUP($B36,Gesamt!$A$5:$Q$301,14,FALSE)</f>
        <v>0</v>
      </c>
      <c r="P36" s="10">
        <f>+VLOOKUP($B36,Gesamt!$A$5:$Q$301,15,FALSE)</f>
        <v>0</v>
      </c>
      <c r="Q36" s="10">
        <f>+VLOOKUP($B36,Gesamt!$A$5:$Q$301,16,FALSE)</f>
        <v>0</v>
      </c>
      <c r="R36" s="10">
        <f t="shared" si="2"/>
        <v>140.57</v>
      </c>
      <c r="S36" s="8">
        <f t="shared" si="3"/>
        <v>-140.57</v>
      </c>
    </row>
    <row r="37" spans="1:19" ht="12.75">
      <c r="A37" s="1">
        <f t="shared" si="1"/>
        <v>9</v>
      </c>
      <c r="B37" s="6">
        <v>370</v>
      </c>
      <c r="C37" s="2" t="str">
        <f>+VLOOKUP($B37,Gesamt!$A$5:$D$301,2,FALSE)</f>
        <v>Stagge</v>
      </c>
      <c r="D37" s="2" t="str">
        <f>+VLOOKUP($B37,Gesamt!$A$5:$D$301,3,FALSE)</f>
        <v>Marius</v>
      </c>
      <c r="E37" s="1" t="str">
        <f>+VLOOKUP($B37,Gesamt!$A$5:$D$301,4,FALSE)</f>
        <v>Rheine</v>
      </c>
      <c r="F37" s="10" t="str">
        <f>+VLOOKUP($B37,Gesamt!$A$5:$F$301,5,FALSE)</f>
        <v>34,60</v>
      </c>
      <c r="G37" s="10" t="str">
        <f>+VLOOKUP($B37,Gesamt!$A$5:$G$301,6,FALSE)</f>
        <v>35,31</v>
      </c>
      <c r="H37" s="10" t="str">
        <f>+VLOOKUP($B37,Gesamt!$A$5:$H$301,7,FALSE)</f>
        <v>34,53</v>
      </c>
      <c r="I37" s="10" t="str">
        <f>+VLOOKUP($B37,Gesamt!$A$5:$I$301,8,FALSE)</f>
        <v>35,10</v>
      </c>
      <c r="J37" s="10">
        <f>+VLOOKUP($B37,Gesamt!$A$5:$Q$301,9,FALSE)</f>
        <v>0</v>
      </c>
      <c r="K37" s="10">
        <f>+VLOOKUP($B37,Gesamt!$A$5:$Q$301,10,FALSE)</f>
        <v>0</v>
      </c>
      <c r="L37" s="10">
        <f>+VLOOKUP($B37,Gesamt!$A$5:$Q$301,11,FALSE)</f>
        <v>0</v>
      </c>
      <c r="M37" s="10">
        <f>+VLOOKUP($B37,Gesamt!$A$5:$Q$301,12,FALSE)</f>
        <v>0</v>
      </c>
      <c r="N37" s="10">
        <f>+VLOOKUP($B37,Gesamt!$A$5:$Q$301,13,FALSE)</f>
        <v>0</v>
      </c>
      <c r="O37" s="10">
        <f>+VLOOKUP($B37,Gesamt!$A$5:$Q$301,14,FALSE)</f>
        <v>0</v>
      </c>
      <c r="P37" s="10">
        <f>+VLOOKUP($B37,Gesamt!$A$5:$Q$301,15,FALSE)</f>
        <v>0</v>
      </c>
      <c r="Q37" s="10">
        <f>+VLOOKUP($B37,Gesamt!$A$5:$Q$301,16,FALSE)</f>
        <v>0</v>
      </c>
      <c r="R37" s="10">
        <f t="shared" si="2"/>
        <v>139.54</v>
      </c>
      <c r="S37" s="8">
        <f t="shared" si="3"/>
        <v>-139.54</v>
      </c>
    </row>
    <row r="38" spans="1:19" ht="12.75">
      <c r="A38" s="1">
        <f t="shared" si="1"/>
        <v>32</v>
      </c>
      <c r="B38" s="6">
        <v>375</v>
      </c>
      <c r="C38" s="2" t="str">
        <f>+VLOOKUP($B38,Gesamt!$A$5:$D$301,2,FALSE)</f>
        <v>Vogel</v>
      </c>
      <c r="D38" s="2" t="str">
        <f>+VLOOKUP($B38,Gesamt!$A$5:$D$301,3,FALSE)</f>
        <v>Mirko</v>
      </c>
      <c r="E38" s="1" t="str">
        <f>+VLOOKUP($B38,Gesamt!$A$5:$D$301,4,FALSE)</f>
        <v>Mettingen</v>
      </c>
      <c r="F38" s="10" t="str">
        <f>+VLOOKUP($B38,Gesamt!$A$5:$F$301,5,FALSE)</f>
        <v>35,00</v>
      </c>
      <c r="G38" s="10" t="str">
        <f>+VLOOKUP($B38,Gesamt!$A$5:$G$301,6,FALSE)</f>
        <v>35,48</v>
      </c>
      <c r="H38" s="10" t="str">
        <f>+VLOOKUP($B38,Gesamt!$A$5:$H$301,7,FALSE)</f>
        <v>34,88</v>
      </c>
      <c r="I38" s="10" t="str">
        <f>+VLOOKUP($B38,Gesamt!$A$5:$I$301,8,FALSE)</f>
        <v>35,37</v>
      </c>
      <c r="J38" s="10">
        <f>+VLOOKUP($B38,Gesamt!$A$5:$Q$301,9,FALSE)</f>
        <v>0</v>
      </c>
      <c r="K38" s="10">
        <f>+VLOOKUP($B38,Gesamt!$A$5:$Q$301,10,FALSE)</f>
        <v>0</v>
      </c>
      <c r="L38" s="10">
        <f>+VLOOKUP($B38,Gesamt!$A$5:$Q$301,11,FALSE)</f>
        <v>0</v>
      </c>
      <c r="M38" s="10">
        <f>+VLOOKUP($B38,Gesamt!$A$5:$Q$301,12,FALSE)</f>
        <v>0</v>
      </c>
      <c r="N38" s="10">
        <f>+VLOOKUP($B38,Gesamt!$A$5:$Q$301,13,FALSE)</f>
        <v>0</v>
      </c>
      <c r="O38" s="10">
        <f>+VLOOKUP($B38,Gesamt!$A$5:$Q$301,14,FALSE)</f>
        <v>0</v>
      </c>
      <c r="P38" s="10">
        <f>+VLOOKUP($B38,Gesamt!$A$5:$Q$301,15,FALSE)</f>
        <v>0</v>
      </c>
      <c r="Q38" s="10">
        <f>+VLOOKUP($B38,Gesamt!$A$5:$Q$301,16,FALSE)</f>
        <v>0</v>
      </c>
      <c r="R38" s="10">
        <f t="shared" si="2"/>
        <v>140.73</v>
      </c>
      <c r="S38" s="8">
        <f t="shared" si="3"/>
        <v>-140.73</v>
      </c>
    </row>
    <row r="39" spans="1:19" ht="12.75">
      <c r="A39" s="1">
        <f t="shared" si="1"/>
        <v>22</v>
      </c>
      <c r="B39" s="6">
        <v>379</v>
      </c>
      <c r="C39" s="2" t="str">
        <f>+VLOOKUP($B39,Gesamt!$A$5:$D$301,2,FALSE)</f>
        <v>Lange</v>
      </c>
      <c r="D39" s="2" t="str">
        <f>+VLOOKUP($B39,Gesamt!$A$5:$D$301,3,FALSE)</f>
        <v>Florian</v>
      </c>
      <c r="E39" s="1" t="str">
        <f>+VLOOKUP($B39,Gesamt!$A$5:$D$301,4,FALSE)</f>
        <v>Mettingen</v>
      </c>
      <c r="F39" s="10" t="str">
        <f>+VLOOKUP($B39,Gesamt!$A$5:$F$301,5,FALSE)</f>
        <v>34,82</v>
      </c>
      <c r="G39" s="10" t="str">
        <f>+VLOOKUP($B39,Gesamt!$A$5:$G$301,6,FALSE)</f>
        <v>35,44</v>
      </c>
      <c r="H39" s="10" t="str">
        <f>+VLOOKUP($B39,Gesamt!$A$5:$H$301,7,FALSE)</f>
        <v>34,53</v>
      </c>
      <c r="I39" s="10" t="str">
        <f>+VLOOKUP($B39,Gesamt!$A$5:$I$301,8,FALSE)</f>
        <v>35,13</v>
      </c>
      <c r="J39" s="10">
        <f>+VLOOKUP($B39,Gesamt!$A$5:$Q$301,9,FALSE)</f>
        <v>0</v>
      </c>
      <c r="K39" s="10">
        <f>+VLOOKUP($B39,Gesamt!$A$5:$Q$301,10,FALSE)</f>
        <v>0</v>
      </c>
      <c r="L39" s="10">
        <f>+VLOOKUP($B39,Gesamt!$A$5:$Q$301,11,FALSE)</f>
        <v>0</v>
      </c>
      <c r="M39" s="10">
        <f>+VLOOKUP($B39,Gesamt!$A$5:$Q$301,12,FALSE)</f>
        <v>0</v>
      </c>
      <c r="N39" s="10">
        <f>+VLOOKUP($B39,Gesamt!$A$5:$Q$301,13,FALSE)</f>
        <v>0</v>
      </c>
      <c r="O39" s="10">
        <f>+VLOOKUP($B39,Gesamt!$A$5:$Q$301,14,FALSE)</f>
        <v>0</v>
      </c>
      <c r="P39" s="10">
        <f>+VLOOKUP($B39,Gesamt!$A$5:$Q$301,15,FALSE)</f>
        <v>0</v>
      </c>
      <c r="Q39" s="10">
        <f>+VLOOKUP($B39,Gesamt!$A$5:$Q$301,16,FALSE)</f>
        <v>0</v>
      </c>
      <c r="R39" s="10">
        <f t="shared" si="2"/>
        <v>139.92</v>
      </c>
      <c r="S39" s="8">
        <f t="shared" si="3"/>
        <v>-139.92</v>
      </c>
    </row>
    <row r="40" spans="1:19" ht="12.75">
      <c r="A40" s="1">
        <f t="shared" si="1"/>
        <v>36</v>
      </c>
      <c r="B40" s="6">
        <v>384</v>
      </c>
      <c r="C40" s="2" t="str">
        <f>+VLOOKUP($B40,Gesamt!$A$5:$D$301,2,FALSE)</f>
        <v>Walsh</v>
      </c>
      <c r="D40" s="2" t="str">
        <f>+VLOOKUP($B40,Gesamt!$A$5:$D$301,3,FALSE)</f>
        <v>Johannes</v>
      </c>
      <c r="E40" s="1" t="str">
        <f>+VLOOKUP($B40,Gesamt!$A$5:$D$301,4,FALSE)</f>
        <v>Schledehausen</v>
      </c>
      <c r="F40" s="10" t="str">
        <f>+VLOOKUP($B40,Gesamt!$A$5:$F$301,5,FALSE)</f>
        <v>35,71</v>
      </c>
      <c r="G40" s="10" t="str">
        <f>+VLOOKUP($B40,Gesamt!$A$5:$G$301,6,FALSE)</f>
        <v>35,73</v>
      </c>
      <c r="H40" s="10" t="str">
        <f>+VLOOKUP($B40,Gesamt!$A$5:$H$301,7,FALSE)</f>
        <v>35,39</v>
      </c>
      <c r="I40" s="10" t="str">
        <f>+VLOOKUP($B40,Gesamt!$A$5:$I$301,8,FALSE)</f>
        <v>35,70</v>
      </c>
      <c r="J40" s="10">
        <f>+VLOOKUP($B40,Gesamt!$A$5:$Q$301,9,FALSE)</f>
        <v>0</v>
      </c>
      <c r="K40" s="10">
        <f>+VLOOKUP($B40,Gesamt!$A$5:$Q$301,10,FALSE)</f>
        <v>0</v>
      </c>
      <c r="L40" s="10">
        <f>+VLOOKUP($B40,Gesamt!$A$5:$Q$301,11,FALSE)</f>
        <v>0</v>
      </c>
      <c r="M40" s="10">
        <f>+VLOOKUP($B40,Gesamt!$A$5:$Q$301,12,FALSE)</f>
        <v>0</v>
      </c>
      <c r="N40" s="10">
        <f>+VLOOKUP($B40,Gesamt!$A$5:$Q$301,13,FALSE)</f>
        <v>0</v>
      </c>
      <c r="O40" s="10">
        <f>+VLOOKUP($B40,Gesamt!$A$5:$Q$301,14,FALSE)</f>
        <v>0</v>
      </c>
      <c r="P40" s="10">
        <f>+VLOOKUP($B40,Gesamt!$A$5:$Q$301,15,FALSE)</f>
        <v>0</v>
      </c>
      <c r="Q40" s="10">
        <f>+VLOOKUP($B40,Gesamt!$A$5:$Q$301,16,FALSE)</f>
        <v>0</v>
      </c>
      <c r="R40" s="10">
        <f t="shared" si="2"/>
        <v>142.53</v>
      </c>
      <c r="S40" s="8">
        <f t="shared" si="3"/>
        <v>-142.53</v>
      </c>
    </row>
    <row r="41" spans="1:19" ht="12.75">
      <c r="A41" s="1">
        <f t="shared" si="1"/>
        <v>26</v>
      </c>
      <c r="B41" s="6">
        <v>388</v>
      </c>
      <c r="C41" s="2" t="str">
        <f>+VLOOKUP($B41,Gesamt!$A$5:$D$301,2,FALSE)</f>
        <v>Brüning</v>
      </c>
      <c r="D41" s="2" t="str">
        <f>+VLOOKUP($B41,Gesamt!$A$5:$D$301,3,FALSE)</f>
        <v>Jessica</v>
      </c>
      <c r="E41" s="1" t="str">
        <f>+VLOOKUP($B41,Gesamt!$A$5:$D$301,4,FALSE)</f>
        <v>Xanten</v>
      </c>
      <c r="F41" s="10" t="str">
        <f>+VLOOKUP($B41,Gesamt!$A$5:$F$301,5,FALSE)</f>
        <v>34,82</v>
      </c>
      <c r="G41" s="10" t="str">
        <f>+VLOOKUP($B41,Gesamt!$A$5:$G$301,6,FALSE)</f>
        <v>35,48</v>
      </c>
      <c r="H41" s="10" t="str">
        <f>+VLOOKUP($B41,Gesamt!$A$5:$H$301,7,FALSE)</f>
        <v>34,72</v>
      </c>
      <c r="I41" s="10" t="str">
        <f>+VLOOKUP($B41,Gesamt!$A$5:$I$301,8,FALSE)</f>
        <v>35,20</v>
      </c>
      <c r="J41" s="10">
        <f>+VLOOKUP($B41,Gesamt!$A$5:$Q$301,9,FALSE)</f>
        <v>0</v>
      </c>
      <c r="K41" s="10">
        <f>+VLOOKUP($B41,Gesamt!$A$5:$Q$301,10,FALSE)</f>
        <v>0</v>
      </c>
      <c r="L41" s="10">
        <f>+VLOOKUP($B41,Gesamt!$A$5:$Q$301,11,FALSE)</f>
        <v>0</v>
      </c>
      <c r="M41" s="10">
        <f>+VLOOKUP($B41,Gesamt!$A$5:$Q$301,12,FALSE)</f>
        <v>0</v>
      </c>
      <c r="N41" s="10">
        <f>+VLOOKUP($B41,Gesamt!$A$5:$Q$301,13,FALSE)</f>
        <v>0</v>
      </c>
      <c r="O41" s="10">
        <f>+VLOOKUP($B41,Gesamt!$A$5:$Q$301,14,FALSE)</f>
        <v>0</v>
      </c>
      <c r="P41" s="10">
        <f>+VLOOKUP($B41,Gesamt!$A$5:$Q$301,15,FALSE)</f>
        <v>0</v>
      </c>
      <c r="Q41" s="10">
        <f>+VLOOKUP($B41,Gesamt!$A$5:$Q$301,16,FALSE)</f>
        <v>0</v>
      </c>
      <c r="R41" s="10">
        <f t="shared" si="2"/>
        <v>140.22</v>
      </c>
      <c r="S41" s="8">
        <f t="shared" si="3"/>
        <v>-140.22</v>
      </c>
    </row>
    <row r="42" spans="1:19" ht="12.75">
      <c r="A42" s="1">
        <f t="shared" si="1"/>
        <v>33</v>
      </c>
      <c r="B42" s="6">
        <v>391</v>
      </c>
      <c r="C42" s="2" t="str">
        <f>+VLOOKUP($B42,Gesamt!$A$5:$D$301,2,FALSE)</f>
        <v>Valtwies</v>
      </c>
      <c r="D42" s="2" t="str">
        <f>+VLOOKUP($B42,Gesamt!$A$5:$D$301,3,FALSE)</f>
        <v>Tom</v>
      </c>
      <c r="E42" s="1" t="str">
        <f>+VLOOKUP($B42,Gesamt!$A$5:$D$301,4,FALSE)</f>
        <v>Havixbeck</v>
      </c>
      <c r="F42" s="10" t="str">
        <f>+VLOOKUP($B42,Gesamt!$A$5:$F$301,5,FALSE)</f>
        <v>35,02</v>
      </c>
      <c r="G42" s="10">
        <f>+VLOOKUP($B42,Gesamt!$A$5:$G$301,6,FALSE)</f>
        <v>36.06</v>
      </c>
      <c r="H42" s="10" t="str">
        <f>+VLOOKUP($B42,Gesamt!$A$5:$H$301,7,FALSE)</f>
        <v>34,87</v>
      </c>
      <c r="I42" s="10" t="str">
        <f>+VLOOKUP($B42,Gesamt!$A$5:$I$301,8,FALSE)</f>
        <v>35,60</v>
      </c>
      <c r="J42" s="10">
        <f>+VLOOKUP($B42,Gesamt!$A$5:$Q$301,9,FALSE)</f>
        <v>0</v>
      </c>
      <c r="K42" s="10">
        <f>+VLOOKUP($B42,Gesamt!$A$5:$Q$301,10,FALSE)</f>
        <v>0</v>
      </c>
      <c r="L42" s="10">
        <f>+VLOOKUP($B42,Gesamt!$A$5:$Q$301,11,FALSE)</f>
        <v>0</v>
      </c>
      <c r="M42" s="10">
        <f>+VLOOKUP($B42,Gesamt!$A$5:$Q$301,12,FALSE)</f>
        <v>0</v>
      </c>
      <c r="N42" s="10">
        <f>+VLOOKUP($B42,Gesamt!$A$5:$Q$301,13,FALSE)</f>
        <v>0</v>
      </c>
      <c r="O42" s="10">
        <f>+VLOOKUP($B42,Gesamt!$A$5:$Q$301,14,FALSE)</f>
        <v>0</v>
      </c>
      <c r="P42" s="10">
        <f>+VLOOKUP($B42,Gesamt!$A$5:$Q$301,15,FALSE)</f>
        <v>0</v>
      </c>
      <c r="Q42" s="10">
        <f>+VLOOKUP($B42,Gesamt!$A$5:$Q$301,16,FALSE)</f>
        <v>0</v>
      </c>
      <c r="R42" s="10">
        <f>(F42*$F$4+G42*$G$4+H42*$H$4+I42*$I$4+J42*$J$4+K42*$K$4+L42*$F$4+M42*$G$4+N42*$H$4+O42*$I$4+P42*$J$4+Q42*$J$4)</f>
        <v>141.55</v>
      </c>
      <c r="S42" s="8">
        <f t="shared" si="3"/>
        <v>-141.55</v>
      </c>
    </row>
    <row r="43" spans="1:19" ht="12.75">
      <c r="A43" s="1">
        <f t="shared" si="1"/>
        <v>34</v>
      </c>
      <c r="B43" s="6">
        <v>392</v>
      </c>
      <c r="C43" s="2" t="str">
        <f>+VLOOKUP($B43,Gesamt!$A$5:$D$301,2,FALSE)</f>
        <v>Dircks</v>
      </c>
      <c r="D43" s="2" t="str">
        <f>+VLOOKUP($B43,Gesamt!$A$5:$D$301,3,FALSE)</f>
        <v>Marcel</v>
      </c>
      <c r="E43" s="1" t="str">
        <f>+VLOOKUP($B43,Gesamt!$A$5:$D$301,4,FALSE)</f>
        <v>Billerbeck</v>
      </c>
      <c r="F43" s="10" t="str">
        <f>+VLOOKUP($B43,Gesamt!$A$5:$F$301,5,FALSE)</f>
        <v>35,36</v>
      </c>
      <c r="G43" s="10" t="str">
        <f>+VLOOKUP($B43,Gesamt!$A$5:$G$301,6,FALSE)</f>
        <v>36,37</v>
      </c>
      <c r="H43" s="10" t="str">
        <f>+VLOOKUP($B43,Gesamt!$A$5:$H$301,7,FALSE)</f>
        <v>34,85</v>
      </c>
      <c r="I43" s="10" t="str">
        <f>+VLOOKUP($B43,Gesamt!$A$5:$I$301,8,FALSE)</f>
        <v>35,59</v>
      </c>
      <c r="J43" s="10">
        <f>+VLOOKUP($B43,Gesamt!$A$5:$Q$301,9,FALSE)</f>
        <v>0</v>
      </c>
      <c r="K43" s="10">
        <f>+VLOOKUP($B43,Gesamt!$A$5:$Q$301,10,FALSE)</f>
        <v>0</v>
      </c>
      <c r="L43" s="10">
        <f>+VLOOKUP($B43,Gesamt!$A$5:$Q$301,11,FALSE)</f>
        <v>0</v>
      </c>
      <c r="M43" s="10">
        <f>+VLOOKUP($B43,Gesamt!$A$5:$Q$301,12,FALSE)</f>
        <v>0</v>
      </c>
      <c r="N43" s="10">
        <f>+VLOOKUP($B43,Gesamt!$A$5:$Q$301,13,FALSE)</f>
        <v>0</v>
      </c>
      <c r="O43" s="10">
        <f>+VLOOKUP($B43,Gesamt!$A$5:$Q$301,14,FALSE)</f>
        <v>0</v>
      </c>
      <c r="P43" s="10">
        <f>+VLOOKUP($B43,Gesamt!$A$5:$Q$301,15,FALSE)</f>
        <v>0</v>
      </c>
      <c r="Q43" s="10">
        <f>+VLOOKUP($B43,Gesamt!$A$5:$Q$301,16,FALSE)</f>
        <v>0</v>
      </c>
      <c r="R43" s="10">
        <f>(F43*$F$4+G43*$G$4+H43*$H$4+I43*$I$4+J43*$J$4+K43*$K$4+L43*$F$4+M43*$G$4+N43*$H$4+O43*$I$4+P43*$J$4+Q43*$J$4)</f>
        <v>142.17</v>
      </c>
      <c r="S43" s="8">
        <f t="shared" si="3"/>
        <v>-142.17</v>
      </c>
    </row>
    <row r="44" spans="1:19" ht="12.75">
      <c r="A44" s="1">
        <f t="shared" si="1"/>
        <v>37</v>
      </c>
      <c r="B44" s="6">
        <v>393</v>
      </c>
      <c r="C44" s="2" t="str">
        <f>+VLOOKUP($B44,Gesamt!$A$5:$D$301,2,FALSE)</f>
        <v>Neumann</v>
      </c>
      <c r="D44" s="2" t="str">
        <f>+VLOOKUP($B44,Gesamt!$A$5:$D$301,3,FALSE)</f>
        <v>Patrick</v>
      </c>
      <c r="E44" s="1" t="str">
        <f>+VLOOKUP($B44,Gesamt!$A$5:$D$301,4,FALSE)</f>
        <v>Billerbeck</v>
      </c>
      <c r="F44" s="10" t="str">
        <f>+VLOOKUP($B44,Gesamt!$A$5:$F$301,5,FALSE)</f>
        <v>35,87</v>
      </c>
      <c r="G44" s="10" t="str">
        <f>+VLOOKUP($B44,Gesamt!$A$5:$G$301,6,FALSE)</f>
        <v>36,25</v>
      </c>
      <c r="H44" s="10" t="str">
        <f>+VLOOKUP($B44,Gesamt!$A$5:$H$301,7,FALSE)</f>
        <v>35,54</v>
      </c>
      <c r="I44" s="10">
        <f>+VLOOKUP($B44,Gesamt!$A$5:$I$301,8,FALSE)</f>
        <v>35.58</v>
      </c>
      <c r="J44" s="10">
        <f>+VLOOKUP($B44,Gesamt!$A$5:$Q$301,9,FALSE)</f>
        <v>0</v>
      </c>
      <c r="K44" s="10">
        <f>+VLOOKUP($B44,Gesamt!$A$5:$Q$301,10,FALSE)</f>
        <v>0</v>
      </c>
      <c r="L44" s="10">
        <f>+VLOOKUP($B44,Gesamt!$A$5:$Q$301,11,FALSE)</f>
        <v>0</v>
      </c>
      <c r="M44" s="10">
        <f>+VLOOKUP($B44,Gesamt!$A$5:$Q$301,12,FALSE)</f>
        <v>0</v>
      </c>
      <c r="N44" s="10">
        <f>+VLOOKUP($B44,Gesamt!$A$5:$Q$301,13,FALSE)</f>
        <v>0</v>
      </c>
      <c r="O44" s="10">
        <f>+VLOOKUP($B44,Gesamt!$A$5:$Q$301,14,FALSE)</f>
        <v>0</v>
      </c>
      <c r="P44" s="10">
        <f>+VLOOKUP($B44,Gesamt!$A$5:$Q$301,15,FALSE)</f>
        <v>0</v>
      </c>
      <c r="Q44" s="10">
        <f>+VLOOKUP($B44,Gesamt!$A$5:$Q$301,16,FALSE)</f>
        <v>0</v>
      </c>
      <c r="R44" s="10">
        <f>(F44*$F$4+G44*$G$4+H44*$H$4+I44*$I$4+J44*$J$4+K44*$K$4+L44*$F$4+M44*$G$4+N44*$H$4+O44*$I$4+P44*$J$4+Q44*$J$4)</f>
        <v>143.24</v>
      </c>
      <c r="S44" s="8">
        <f t="shared" si="3"/>
        <v>-143.24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3:U34"/>
  <sheetViews>
    <sheetView zoomScale="95" zoomScaleNormal="95" workbookViewId="0" topLeftCell="B1">
      <pane ySplit="7" topLeftCell="BM8" activePane="bottomLeft" state="frozen"/>
      <selection pane="topLeft" activeCell="A1" sqref="A1"/>
      <selection pane="bottomLeft" activeCell="F8" sqref="F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>MIN(F8:F13)</f>
        <v>34.62</v>
      </c>
      <c r="G5" s="10">
        <f>MIN(G8:G13)</f>
        <v>0</v>
      </c>
      <c r="H5" s="10">
        <f aca="true" t="shared" si="0" ref="F5:K5">MIN(H8:H13)</f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8" t="s">
        <v>16</v>
      </c>
      <c r="M6" s="28"/>
      <c r="N6" s="28"/>
      <c r="O6" s="28"/>
      <c r="P6" s="28"/>
      <c r="Q6" s="28"/>
    </row>
    <row r="7" spans="1:21" ht="12.75">
      <c r="A7" s="3" t="s">
        <v>5</v>
      </c>
      <c r="B7" s="4" t="s">
        <v>298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3">IF(R8&gt;0,RANK(S8,S$1:S$65536),0)</f>
        <v>1</v>
      </c>
      <c r="B8" s="6">
        <v>501</v>
      </c>
      <c r="C8" s="2" t="str">
        <f>+VLOOKUP($B8,Gesamt!$A$5:$D$301,2,FALSE)</f>
        <v>Leismann</v>
      </c>
      <c r="D8" s="2" t="str">
        <f>+VLOOKUP($B8,Gesamt!$A$5:$D$301,3,FALSE)</f>
        <v>Pascal</v>
      </c>
      <c r="E8" s="1" t="str">
        <f>+VLOOKUP($B8,Gesamt!$A$5:$D$301,4,FALSE)</f>
        <v>Mettingen</v>
      </c>
      <c r="F8" s="10">
        <f>+VLOOKUP($B8,Gesamt!$A$5:$F$301,5,FALSE)</f>
        <v>34.62</v>
      </c>
      <c r="G8" s="10" t="str">
        <f>+VLOOKUP($B8,Gesamt!$A$5:$G$301,6,FALSE)</f>
        <v>35,62</v>
      </c>
      <c r="H8" s="10" t="str">
        <f>+VLOOKUP($B8,Gesamt!$A$5:$H$301,7,FALSE)</f>
        <v>34,90</v>
      </c>
      <c r="I8" s="10" t="str">
        <f>+VLOOKUP($B8,Gesamt!$A$5:$I$301,8,FALSE)</f>
        <v>34,93</v>
      </c>
      <c r="J8" s="10">
        <f>+VLOOKUP($B8,Gesamt!$A$5:$Q$301,9,FALSE)</f>
        <v>0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13">(F8*$F$4+G8*$G$4+H8*$H$4+I8*$I$4+J8*$J$4+K8*$K$4+L8*$F$4+M8*$G$4+N8*$H$4+O8*$I$4+P8*$J$4+Q8*$J$4)</f>
        <v>140.07</v>
      </c>
      <c r="S8" s="8">
        <f aca="true" t="shared" si="3" ref="S8:S13">IF(R8&gt;0,R8*-1,-1000)</f>
        <v>-140.07</v>
      </c>
    </row>
    <row r="9" spans="1:19" ht="12.75">
      <c r="A9" s="1">
        <f t="shared" si="1"/>
        <v>2</v>
      </c>
      <c r="B9" s="6">
        <v>512</v>
      </c>
      <c r="C9" s="2" t="str">
        <f>+VLOOKUP($B9,Gesamt!$A$5:$D$301,2,FALSE)</f>
        <v>van Limbeck</v>
      </c>
      <c r="D9" s="2" t="str">
        <f>+VLOOKUP($B9,Gesamt!$A$5:$D$301,3,FALSE)</f>
        <v>Lena</v>
      </c>
      <c r="E9" s="1" t="str">
        <f>+VLOOKUP($B9,Gesamt!$A$5:$D$301,4,FALSE)</f>
        <v>Ruppichteroth</v>
      </c>
      <c r="F9" s="10" t="str">
        <f>+VLOOKUP($B9,Gesamt!$A$5:$F$301,5,FALSE)</f>
        <v>35,01</v>
      </c>
      <c r="G9" s="10" t="str">
        <f>+VLOOKUP($B9,Gesamt!$A$5:$G$301,6,FALSE)</f>
        <v>35,58</v>
      </c>
      <c r="H9" s="10" t="str">
        <f>+VLOOKUP($B9,Gesamt!$A$5:$H$301,7,FALSE)</f>
        <v>34,82</v>
      </c>
      <c r="I9" s="10" t="str">
        <f>+VLOOKUP($B9,Gesamt!$A$5:$I$301,8,FALSE)</f>
        <v>35,09</v>
      </c>
      <c r="J9" s="10">
        <f>+VLOOKUP($B9,Gesamt!$A$5:$Q$301,9,FALSE)</f>
        <v>0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140.5</v>
      </c>
      <c r="S9" s="8">
        <f t="shared" si="3"/>
        <v>-140.5</v>
      </c>
    </row>
    <row r="10" spans="1:19" ht="12.75">
      <c r="A10" s="1">
        <f t="shared" si="1"/>
        <v>3</v>
      </c>
      <c r="B10" s="6">
        <v>518</v>
      </c>
      <c r="C10" s="2" t="str">
        <f>+VLOOKUP($B10,Gesamt!$A$5:$D$301,2,FALSE)</f>
        <v>Stagge</v>
      </c>
      <c r="D10" s="2" t="str">
        <f>+VLOOKUP($B10,Gesamt!$A$5:$D$301,3,FALSE)</f>
        <v>Matthias</v>
      </c>
      <c r="E10" s="1" t="str">
        <f>+VLOOKUP($B10,Gesamt!$A$5:$D$301,4,FALSE)</f>
        <v>Rheine</v>
      </c>
      <c r="F10" s="10" t="str">
        <f>+VLOOKUP($B10,Gesamt!$A$5:$F$301,5,FALSE)</f>
        <v>35,43</v>
      </c>
      <c r="G10" s="10" t="str">
        <f>+VLOOKUP($B10,Gesamt!$A$5:$G$301,6,FALSE)</f>
        <v>35,11</v>
      </c>
      <c r="H10" s="10" t="str">
        <f>+VLOOKUP($B10,Gesamt!$A$5:$H$301,7,FALSE)</f>
        <v>35,31</v>
      </c>
      <c r="I10" s="10" t="str">
        <f>+VLOOKUP($B10,Gesamt!$A$5:$I$301,8,FALSE)</f>
        <v>34,95</v>
      </c>
      <c r="J10" s="10">
        <f>+VLOOKUP($B10,Gesamt!$A$5:$Q$301,9,FALSE)</f>
        <v>0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140.8</v>
      </c>
      <c r="S10" s="8">
        <f t="shared" si="3"/>
        <v>-140.8</v>
      </c>
    </row>
    <row r="11" spans="1:19" ht="12.75">
      <c r="A11" s="1">
        <f t="shared" si="1"/>
        <v>4</v>
      </c>
      <c r="B11" s="6">
        <v>507</v>
      </c>
      <c r="C11" s="2" t="str">
        <f>+VLOOKUP($B11,Gesamt!$A$5:$D$301,2,FALSE)</f>
        <v>Wunderlich</v>
      </c>
      <c r="D11" s="2" t="str">
        <f>+VLOOKUP($B11,Gesamt!$A$5:$D$301,3,FALSE)</f>
        <v>Nils</v>
      </c>
      <c r="E11" s="1" t="str">
        <f>+VLOOKUP($B11,Gesamt!$A$5:$D$301,4,FALSE)</f>
        <v>Ruppichteroth</v>
      </c>
      <c r="F11" s="10">
        <f>+VLOOKUP($B11,Gesamt!$A$5:$F$301,5,FALSE)</f>
        <v>35.23</v>
      </c>
      <c r="G11" s="10" t="str">
        <f>+VLOOKUP($B11,Gesamt!$A$5:$G$301,6,FALSE)</f>
        <v>35,53</v>
      </c>
      <c r="H11" s="10" t="str">
        <f>+VLOOKUP($B11,Gesamt!$A$5:$H$301,7,FALSE)</f>
        <v>35,47</v>
      </c>
      <c r="I11" s="10" t="str">
        <f>+VLOOKUP($B11,Gesamt!$A$5:$I$301,8,FALSE)</f>
        <v>34,98</v>
      </c>
      <c r="J11" s="10">
        <f>+VLOOKUP($B11,Gesamt!$A$5:$Q$301,9,FALSE)</f>
        <v>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>(F11*$F$4+G11*$G$4+H11*$H$4+I11*$I$4+J11*$J$4+K11*$K$4+L11*$F$4+M11*$G$4+N11*$H$4+O11*$I$4+P11*$J$4+Q11*$J$4)</f>
        <v>141.21</v>
      </c>
      <c r="S11" s="8">
        <f t="shared" si="3"/>
        <v>-141.21</v>
      </c>
    </row>
    <row r="12" spans="1:19" ht="12.75">
      <c r="A12" s="1">
        <f t="shared" si="1"/>
        <v>5</v>
      </c>
      <c r="B12" s="6">
        <v>519</v>
      </c>
      <c r="C12" s="2" t="str">
        <f>+VLOOKUP($B12,Gesamt!$A$5:$D$301,2,FALSE)</f>
        <v>Huppertz</v>
      </c>
      <c r="D12" s="2" t="str">
        <f>+VLOOKUP($B12,Gesamt!$A$5:$D$301,3,FALSE)</f>
        <v>Sven</v>
      </c>
      <c r="E12" s="1" t="str">
        <f>+VLOOKUP($B12,Gesamt!$A$5:$D$301,4,FALSE)</f>
        <v>Simmerath</v>
      </c>
      <c r="F12" s="10" t="str">
        <f>+VLOOKUP($B12,Gesamt!$A$5:$F$301,5,FALSE)</f>
        <v>35,48</v>
      </c>
      <c r="G12" s="10" t="str">
        <f>+VLOOKUP($B12,Gesamt!$A$5:$G$301,6,FALSE)</f>
        <v>35,41</v>
      </c>
      <c r="H12" s="10" t="str">
        <f>+VLOOKUP($B12,Gesamt!$A$5:$H$301,7,FALSE)</f>
        <v>35,36</v>
      </c>
      <c r="I12" s="10" t="str">
        <f>+VLOOKUP($B12,Gesamt!$A$5:$I$301,8,FALSE)</f>
        <v>35,06</v>
      </c>
      <c r="J12" s="10">
        <f>+VLOOKUP($B12,Gesamt!$A$5:$Q$301,9,FALSE)</f>
        <v>0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141.31</v>
      </c>
      <c r="S12" s="8">
        <f t="shared" si="3"/>
        <v>-141.31</v>
      </c>
    </row>
    <row r="13" spans="1:19" ht="12.75">
      <c r="A13" s="1">
        <f t="shared" si="1"/>
        <v>6</v>
      </c>
      <c r="B13" s="6">
        <v>520</v>
      </c>
      <c r="C13" s="2" t="str">
        <f>+VLOOKUP($B13,Gesamt!$A$5:$D$301,2,FALSE)</f>
        <v>Eckert</v>
      </c>
      <c r="D13" s="2" t="str">
        <f>+VLOOKUP($B13,Gesamt!$A$5:$D$301,3,FALSE)</f>
        <v>Kevin</v>
      </c>
      <c r="E13" s="1" t="str">
        <f>+VLOOKUP($B13,Gesamt!$A$5:$D$301,4,FALSE)</f>
        <v>Overath</v>
      </c>
      <c r="F13" s="10" t="str">
        <f>+VLOOKUP($B13,Gesamt!$A$5:$F$301,5,FALSE)</f>
        <v>35,23</v>
      </c>
      <c r="G13" s="10" t="str">
        <f>+VLOOKUP($B13,Gesamt!$A$5:$G$301,6,FALSE)</f>
        <v>35,67</v>
      </c>
      <c r="H13" s="10" t="str">
        <f>+VLOOKUP($B13,Gesamt!$A$5:$H$301,7,FALSE)</f>
        <v>35,01</v>
      </c>
      <c r="I13" s="10" t="str">
        <f>+VLOOKUP($B13,Gesamt!$A$5:$I$301,8,FALSE)</f>
        <v>35,45</v>
      </c>
      <c r="J13" s="10">
        <f>+VLOOKUP($B13,Gesamt!$A$5:$Q$301,9,FALSE)</f>
        <v>0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141.36</v>
      </c>
      <c r="S13" s="8">
        <f t="shared" si="3"/>
        <v>-141.36</v>
      </c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Notebook</cp:lastModifiedBy>
  <cp:lastPrinted>2008-08-24T11:38:39Z</cp:lastPrinted>
  <dcterms:created xsi:type="dcterms:W3CDTF">2000-04-24T15:54:13Z</dcterms:created>
  <dcterms:modified xsi:type="dcterms:W3CDTF">2008-08-29T15:46:07Z</dcterms:modified>
  <cp:category/>
  <cp:version/>
  <cp:contentType/>
  <cp:contentStatus/>
</cp:coreProperties>
</file>