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tabRatio="846" activeTab="1"/>
  </bookViews>
  <sheets>
    <sheet name="Gesamt" sheetId="1" r:id="rId1"/>
    <sheet name="Junior Gäste" sheetId="2" r:id="rId2"/>
    <sheet name="Senior Gäste" sheetId="3" r:id="rId3"/>
    <sheet name="Elite XL" sheetId="4" r:id="rId4"/>
    <sheet name="Quali Junior" sheetId="5" r:id="rId5"/>
    <sheet name="Quali Senior " sheetId="6" r:id="rId6"/>
  </sheets>
  <definedNames>
    <definedName name="_xlnm.Print_Titles" localSheetId="3">'Elite XL'!$7:$7</definedName>
    <definedName name="_xlnm.Print_Titles" localSheetId="0">'Gesamt'!$4:$4</definedName>
    <definedName name="_xlnm.Print_Titles" localSheetId="1">'Junior Gäste'!$7:$7</definedName>
    <definedName name="_xlnm.Print_Titles" localSheetId="4">'Quali Junior'!$7:$7</definedName>
    <definedName name="_xlnm.Print_Titles" localSheetId="5">'Quali Senior '!$7:$7</definedName>
    <definedName name="_xlnm.Print_Titles" localSheetId="2">'Senior Gäste'!$7:$7</definedName>
  </definedNames>
  <calcPr fullCalcOnLoad="1" fullPrecision="0"/>
</workbook>
</file>

<file path=xl/comments1.xml><?xml version="1.0" encoding="utf-8"?>
<comments xmlns="http://schemas.openxmlformats.org/spreadsheetml/2006/main">
  <authors>
    <author>Walter Rosenkranz</author>
  </authors>
  <commentList>
    <comment ref="E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<sst xmlns="http://schemas.openxmlformats.org/spreadsheetml/2006/main" count="844" uniqueCount="424">
  <si>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</si>
  <si>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</si>
  <si>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</si>
  <si>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</si>
  <si>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</si>
  <si>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</si>
  <si>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</si>
  <si>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wird in der Gesamtliste angegeben</t>
  </si>
  <si>
    <t>Vorname</t>
  </si>
  <si>
    <t>Lauf 1</t>
  </si>
  <si>
    <t>Lauf 2</t>
  </si>
  <si>
    <t>Lauf 3</t>
  </si>
  <si>
    <t>Lauf 4</t>
  </si>
  <si>
    <t>Lauf 5</t>
  </si>
  <si>
    <t>Lauf 6</t>
  </si>
  <si>
    <t>Bestzeit je Lauf</t>
  </si>
  <si>
    <t>Zeitstrafe</t>
  </si>
  <si>
    <t>L1</t>
  </si>
  <si>
    <t>L2</t>
  </si>
  <si>
    <t>L3</t>
  </si>
  <si>
    <t>L4</t>
  </si>
  <si>
    <t>L6</t>
  </si>
  <si>
    <t>L5</t>
  </si>
  <si>
    <t>Garritsen</t>
  </si>
  <si>
    <t>Markus</t>
  </si>
  <si>
    <t>Bad Bentheim</t>
  </si>
  <si>
    <t>Nickel</t>
  </si>
  <si>
    <t>Philipp</t>
  </si>
  <si>
    <t>Kerpen</t>
  </si>
  <si>
    <t>Rödder</t>
  </si>
  <si>
    <t>Steven</t>
  </si>
  <si>
    <t>Freudenberg</t>
  </si>
  <si>
    <t>Lutze</t>
  </si>
  <si>
    <t>Viktor</t>
  </si>
  <si>
    <t>Stromberg</t>
  </si>
  <si>
    <t>Schütt</t>
  </si>
  <si>
    <t>Jannik</t>
  </si>
  <si>
    <t>Eckert</t>
  </si>
  <si>
    <t>Sebastian</t>
  </si>
  <si>
    <t>Overath</t>
  </si>
  <si>
    <t>Sluet</t>
  </si>
  <si>
    <t>Emilie</t>
  </si>
  <si>
    <t>Neuhaus</t>
  </si>
  <si>
    <t>Robin</t>
  </si>
  <si>
    <t>Mettingen</t>
  </si>
  <si>
    <t xml:space="preserve">Claus </t>
  </si>
  <si>
    <t>Isabell</t>
  </si>
  <si>
    <t>Bergkamen</t>
  </si>
  <si>
    <t>Müller</t>
  </si>
  <si>
    <t>Franziska</t>
  </si>
  <si>
    <t>Friedrichsfeld</t>
  </si>
  <si>
    <t>Eickmann</t>
  </si>
  <si>
    <t>Finn</t>
  </si>
  <si>
    <t>Valtwies</t>
  </si>
  <si>
    <t>Nina</t>
  </si>
  <si>
    <t>Havixbeck</t>
  </si>
  <si>
    <t>Ricker</t>
  </si>
  <si>
    <t>Jana-Lena</t>
  </si>
  <si>
    <t>Billerbeck</t>
  </si>
  <si>
    <t>Plinius</t>
  </si>
  <si>
    <t>Erik</t>
  </si>
  <si>
    <t>Overwaul</t>
  </si>
  <si>
    <t>Lennert</t>
  </si>
  <si>
    <t>Engel</t>
  </si>
  <si>
    <t>Maximilian</t>
  </si>
  <si>
    <t>Elges</t>
  </si>
  <si>
    <t>Schepers</t>
  </si>
  <si>
    <t>Seebich</t>
  </si>
  <si>
    <t>Kennard</t>
  </si>
  <si>
    <t>Viersen</t>
  </si>
  <si>
    <t>Sälter</t>
  </si>
  <si>
    <t>Hennes</t>
  </si>
  <si>
    <t>Gansweid</t>
  </si>
  <si>
    <t>Jonas</t>
  </si>
  <si>
    <t>Johannes</t>
  </si>
  <si>
    <t>Paul</t>
  </si>
  <si>
    <t>Rheine</t>
  </si>
  <si>
    <t>Bendler</t>
  </si>
  <si>
    <t>Jan</t>
  </si>
  <si>
    <t>Wolters</t>
  </si>
  <si>
    <t>Vanessa</t>
  </si>
  <si>
    <t>Tenambergen</t>
  </si>
  <si>
    <t>Josephine</t>
  </si>
  <si>
    <t>Niermann</t>
  </si>
  <si>
    <t>David</t>
  </si>
  <si>
    <t>Wetter</t>
  </si>
  <si>
    <t>Sabrina</t>
  </si>
  <si>
    <t>André</t>
  </si>
  <si>
    <t>Jaqueline</t>
  </si>
  <si>
    <t>Jochmann</t>
  </si>
  <si>
    <t>Mallon</t>
  </si>
  <si>
    <t>Wallmeyer</t>
  </si>
  <si>
    <t>Bea</t>
  </si>
  <si>
    <t>Brunke</t>
  </si>
  <si>
    <t>Pascal</t>
  </si>
  <si>
    <t>Darms</t>
  </si>
  <si>
    <t>Schledehausen</t>
  </si>
  <si>
    <t>Gösling</t>
  </si>
  <si>
    <t>Werner</t>
  </si>
  <si>
    <t>Malte</t>
  </si>
  <si>
    <t>Oschem</t>
  </si>
  <si>
    <t>Svenja</t>
  </si>
  <si>
    <t>Förster</t>
  </si>
  <si>
    <t>Hannah</t>
  </si>
  <si>
    <t>Wiens</t>
  </si>
  <si>
    <t>Maja</t>
  </si>
  <si>
    <t>Tiemann</t>
  </si>
  <si>
    <t>Borgert</t>
  </si>
  <si>
    <t>Alexander</t>
  </si>
  <si>
    <t>Lange</t>
  </si>
  <si>
    <t>Huizisnga</t>
  </si>
  <si>
    <t>Annelien</t>
  </si>
  <si>
    <t>Breinig</t>
  </si>
  <si>
    <t>Lisa</t>
  </si>
  <si>
    <t>Dirks</t>
  </si>
  <si>
    <t>Moritz</t>
  </si>
  <si>
    <t>Ludwiczak</t>
  </si>
  <si>
    <t>Christoph</t>
  </si>
  <si>
    <t>Walljasper</t>
  </si>
  <si>
    <t>Ben</t>
  </si>
  <si>
    <t>Brinkmann</t>
  </si>
  <si>
    <t>Bohlender</t>
  </si>
  <si>
    <t>Celine</t>
  </si>
  <si>
    <t>Pöns</t>
  </si>
  <si>
    <t>Julica</t>
  </si>
  <si>
    <t>Djurkowitsch</t>
  </si>
  <si>
    <t>Curly</t>
  </si>
  <si>
    <t>Sonneborn</t>
  </si>
  <si>
    <t>Ina</t>
  </si>
  <si>
    <t>Roland</t>
  </si>
  <si>
    <t>Nesbit</t>
  </si>
  <si>
    <t>Philip</t>
  </si>
  <si>
    <t>Rammert</t>
  </si>
  <si>
    <t>Oliver</t>
  </si>
  <si>
    <t>Hilgemann</t>
  </si>
  <si>
    <t>Daniel</t>
  </si>
  <si>
    <t>Szameitat</t>
  </si>
  <si>
    <t>Vivien</t>
  </si>
  <si>
    <t>Ahrens</t>
  </si>
  <si>
    <t>Henrik</t>
  </si>
  <si>
    <t>Leusmann</t>
  </si>
  <si>
    <t>Steffen</t>
  </si>
  <si>
    <t>Zaun</t>
  </si>
  <si>
    <t>Analena</t>
  </si>
  <si>
    <t>Manderla</t>
  </si>
  <si>
    <t>Kora</t>
  </si>
  <si>
    <t>Hagenbrock</t>
  </si>
  <si>
    <t>Dominik</t>
  </si>
  <si>
    <t>Reutter</t>
  </si>
  <si>
    <t>Hans</t>
  </si>
  <si>
    <t>Gloe</t>
  </si>
  <si>
    <t>Luisa</t>
  </si>
  <si>
    <t>Hiegemann</t>
  </si>
  <si>
    <t>Étienne</t>
  </si>
  <si>
    <t>Jöhren</t>
  </si>
  <si>
    <t>Tobias</t>
  </si>
  <si>
    <t>Risse</t>
  </si>
  <si>
    <t>Michel</t>
  </si>
  <si>
    <t>Wischmeier</t>
  </si>
  <si>
    <t>Sara</t>
  </si>
  <si>
    <t>Spandel</t>
  </si>
  <si>
    <t>Dennis</t>
  </si>
  <si>
    <t>Jens</t>
  </si>
  <si>
    <t>Justine</t>
  </si>
  <si>
    <t>Sacha</t>
  </si>
  <si>
    <t>Voß</t>
  </si>
  <si>
    <t>Nicolas</t>
  </si>
  <si>
    <t>Restemeyer</t>
  </si>
  <si>
    <t>Lara</t>
  </si>
  <si>
    <t>Gentzsch</t>
  </si>
  <si>
    <t>Jannis</t>
  </si>
  <si>
    <t>Bökamp</t>
  </si>
  <si>
    <t>Niklas</t>
  </si>
  <si>
    <t>Oladeji</t>
  </si>
  <si>
    <t>Jasper</t>
  </si>
  <si>
    <t>Lea</t>
  </si>
  <si>
    <t>Völlink</t>
  </si>
  <si>
    <t>Christian</t>
  </si>
  <si>
    <t>Marrder</t>
  </si>
  <si>
    <t>Joos</t>
  </si>
  <si>
    <t>Wirz</t>
  </si>
  <si>
    <t>Luca Alexander</t>
  </si>
  <si>
    <t>Marie</t>
  </si>
  <si>
    <t>Knaur</t>
  </si>
  <si>
    <t>Steinhau</t>
  </si>
  <si>
    <t>Fabio</t>
  </si>
  <si>
    <t>Koch</t>
  </si>
  <si>
    <t>Rene</t>
  </si>
  <si>
    <t>Wojciechowski</t>
  </si>
  <si>
    <t>Quadvlieg</t>
  </si>
  <si>
    <t>Küschall</t>
  </si>
  <si>
    <t>Arndt</t>
  </si>
  <si>
    <t>Michelle</t>
  </si>
  <si>
    <t>Overmeyer</t>
  </si>
  <si>
    <t>Frederik</t>
  </si>
  <si>
    <t>Stoll</t>
  </si>
  <si>
    <t>Caroline</t>
  </si>
  <si>
    <t>Schlagheck</t>
  </si>
  <si>
    <t>Cardinal</t>
  </si>
  <si>
    <t>Jacqueline</t>
  </si>
  <si>
    <t>Dresing</t>
  </si>
  <si>
    <t>Merit</t>
  </si>
  <si>
    <t>Stühlmeyer</t>
  </si>
  <si>
    <t>Nils</t>
  </si>
  <si>
    <t>Jost</t>
  </si>
  <si>
    <t>Marcel</t>
  </si>
  <si>
    <t>Leismann</t>
  </si>
  <si>
    <t>Sulitze</t>
  </si>
  <si>
    <t>Schnatz</t>
  </si>
  <si>
    <t>Stefan</t>
  </si>
  <si>
    <t>Isaac</t>
  </si>
  <si>
    <t>Marvin</t>
  </si>
  <si>
    <t>Simmerath</t>
  </si>
  <si>
    <t>Morten</t>
  </si>
  <si>
    <t>Stagge</t>
  </si>
  <si>
    <t>Florian</t>
  </si>
  <si>
    <t>Hummels</t>
  </si>
  <si>
    <t>Melissa</t>
  </si>
  <si>
    <t>Julian</t>
  </si>
  <si>
    <t>Kelch</t>
  </si>
  <si>
    <t>Maria</t>
  </si>
  <si>
    <t>Westermann</t>
  </si>
  <si>
    <t>Désirée</t>
  </si>
  <si>
    <t>Marie-Charlotte</t>
  </si>
  <si>
    <t>Sarah</t>
  </si>
  <si>
    <t>Laura</t>
  </si>
  <si>
    <t>Honscha</t>
  </si>
  <si>
    <t>Mara</t>
  </si>
  <si>
    <t>van Loo</t>
  </si>
  <si>
    <t>Maurice</t>
  </si>
  <si>
    <t>Gößling</t>
  </si>
  <si>
    <t>Marius</t>
  </si>
  <si>
    <t>Ricarda</t>
  </si>
  <si>
    <t>Sippekamp</t>
  </si>
  <si>
    <t>Marco</t>
  </si>
  <si>
    <t>Perkuhn</t>
  </si>
  <si>
    <t>Leon</t>
  </si>
  <si>
    <t>Maik</t>
  </si>
  <si>
    <t>Tom</t>
  </si>
  <si>
    <t>Mountain</t>
  </si>
  <si>
    <t>Angelique</t>
  </si>
  <si>
    <t>Lorenz</t>
  </si>
  <si>
    <t>Lucas</t>
  </si>
  <si>
    <t>Dircks</t>
  </si>
  <si>
    <t>Michaela</t>
  </si>
  <si>
    <t>Hünig</t>
  </si>
  <si>
    <t>Luis</t>
  </si>
  <si>
    <t>Brüggemann</t>
  </si>
  <si>
    <t>Jenny</t>
  </si>
  <si>
    <t>Näther</t>
  </si>
  <si>
    <t>Xanten</t>
  </si>
  <si>
    <t>Walsh</t>
  </si>
  <si>
    <t>Nico</t>
  </si>
  <si>
    <t>Torben</t>
  </si>
  <si>
    <t>Lammers</t>
  </si>
  <si>
    <t>Elena</t>
  </si>
  <si>
    <t>Bloch</t>
  </si>
  <si>
    <t xml:space="preserve">Christin </t>
  </si>
  <si>
    <t>Thomas</t>
  </si>
  <si>
    <t>Klein</t>
  </si>
  <si>
    <t>Maren</t>
  </si>
  <si>
    <t>Weitkamp</t>
  </si>
  <si>
    <t>Zandecki</t>
  </si>
  <si>
    <t>Luzie</t>
  </si>
  <si>
    <t>Lukas</t>
  </si>
  <si>
    <t>Jule</t>
  </si>
  <si>
    <t>Großerohde</t>
  </si>
  <si>
    <t>Larissa</t>
  </si>
  <si>
    <t>Bienias</t>
  </si>
  <si>
    <t>Ruppichteroth</t>
  </si>
  <si>
    <t>Vahl</t>
  </si>
  <si>
    <t>Pauling</t>
  </si>
  <si>
    <t>Krumkamp</t>
  </si>
  <si>
    <t>Mathias</t>
  </si>
  <si>
    <t>Beenen</t>
  </si>
  <si>
    <t>Marek</t>
  </si>
  <si>
    <t>Krechter</t>
  </si>
  <si>
    <t>Henning</t>
  </si>
  <si>
    <t>Nikolai</t>
  </si>
  <si>
    <t>Köpk</t>
  </si>
  <si>
    <t>Franz</t>
  </si>
  <si>
    <t>Matthias</t>
  </si>
  <si>
    <t>Kevin</t>
  </si>
  <si>
    <t>van Limbeck</t>
  </si>
  <si>
    <t>Lena</t>
  </si>
  <si>
    <t>Huppertz</t>
  </si>
  <si>
    <t>Denise</t>
  </si>
  <si>
    <t>Wunderlich</t>
  </si>
  <si>
    <t>Offermann</t>
  </si>
  <si>
    <t>Rico</t>
  </si>
  <si>
    <t>Martin</t>
  </si>
  <si>
    <t>Lars</t>
  </si>
  <si>
    <t>Meyer</t>
  </si>
  <si>
    <t>Patrick</t>
  </si>
  <si>
    <t>Brolle</t>
  </si>
  <si>
    <t>Felix</t>
  </si>
  <si>
    <t>Hoppe</t>
  </si>
  <si>
    <t>dummy</t>
  </si>
  <si>
    <t>Nießen</t>
  </si>
  <si>
    <t>Lemken</t>
  </si>
  <si>
    <t>Melina</t>
  </si>
  <si>
    <t>32,03</t>
  </si>
  <si>
    <t>33,23</t>
  </si>
  <si>
    <t>32,11</t>
  </si>
  <si>
    <t>33,22</t>
  </si>
  <si>
    <t>32,13</t>
  </si>
  <si>
    <t>33,27</t>
  </si>
  <si>
    <t>32,17</t>
  </si>
  <si>
    <t>33,48</t>
  </si>
  <si>
    <t>31,94</t>
  </si>
  <si>
    <t>33,08</t>
  </si>
  <si>
    <t>32,19</t>
  </si>
  <si>
    <t>33,04</t>
  </si>
  <si>
    <t>32,71</t>
  </si>
  <si>
    <t>33,19</t>
  </si>
  <si>
    <t>30,70</t>
  </si>
  <si>
    <t>31,20</t>
  </si>
  <si>
    <t>32,52</t>
  </si>
  <si>
    <t>31,64</t>
  </si>
  <si>
    <t>32,47</t>
  </si>
  <si>
    <t>31,54</t>
  </si>
  <si>
    <t>32,86</t>
  </si>
  <si>
    <t>31,69</t>
  </si>
  <si>
    <t>32,55</t>
  </si>
  <si>
    <t>31,48</t>
  </si>
  <si>
    <t>32,07</t>
  </si>
  <si>
    <t>31,42</t>
  </si>
  <si>
    <t>32,60</t>
  </si>
  <si>
    <t>31,47</t>
  </si>
  <si>
    <t>32,66</t>
  </si>
  <si>
    <t>31,63</t>
  </si>
  <si>
    <t>32,64</t>
  </si>
  <si>
    <t>31,60</t>
  </si>
  <si>
    <t>32,96</t>
  </si>
  <si>
    <t>31,91</t>
  </si>
  <si>
    <t>32,33</t>
  </si>
  <si>
    <t>31,35</t>
  </si>
  <si>
    <t>32,59</t>
  </si>
  <si>
    <t>31,55</t>
  </si>
  <si>
    <t>32,94</t>
  </si>
  <si>
    <t>32,81</t>
  </si>
  <si>
    <t>31,81</t>
  </si>
  <si>
    <t>32,20</t>
  </si>
  <si>
    <t>33,10</t>
  </si>
  <si>
    <t>32,25</t>
  </si>
  <si>
    <t>33,20</t>
  </si>
  <si>
    <t>32,65</t>
  </si>
  <si>
    <t>33,32</t>
  </si>
  <si>
    <t>32,22</t>
  </si>
  <si>
    <t>34,35</t>
  </si>
  <si>
    <t>32,23</t>
  </si>
  <si>
    <t>33,44</t>
  </si>
  <si>
    <t>32,57</t>
  </si>
  <si>
    <t>34,20</t>
  </si>
  <si>
    <t>31,67</t>
  </si>
  <si>
    <t>32,72</t>
  </si>
  <si>
    <t>31,75</t>
  </si>
  <si>
    <t>32,48</t>
  </si>
  <si>
    <t>31,52</t>
  </si>
  <si>
    <t>32,62</t>
  </si>
  <si>
    <t>31,65</t>
  </si>
  <si>
    <t>32,50</t>
  </si>
  <si>
    <t>31,50</t>
  </si>
  <si>
    <t>31,73</t>
  </si>
  <si>
    <t>31,15</t>
  </si>
  <si>
    <t>32,82</t>
  </si>
  <si>
    <t>31,53</t>
  </si>
  <si>
    <t>32,51</t>
  </si>
  <si>
    <t>31,87</t>
  </si>
  <si>
    <t>32,56</t>
  </si>
  <si>
    <t>32,53</t>
  </si>
  <si>
    <t>31,18</t>
  </si>
  <si>
    <t>34,28</t>
  </si>
  <si>
    <t>33,50</t>
  </si>
  <si>
    <t>32,32</t>
  </si>
  <si>
    <t>33,54</t>
  </si>
  <si>
    <t>32,35</t>
  </si>
  <si>
    <t>33,49</t>
  </si>
  <si>
    <t>32,34</t>
  </si>
  <si>
    <t>32,79</t>
  </si>
  <si>
    <t>33,39</t>
  </si>
  <si>
    <t>12,42</t>
  </si>
  <si>
    <t>31,21</t>
  </si>
  <si>
    <t>31,77</t>
  </si>
  <si>
    <t>32,69</t>
  </si>
  <si>
    <t>31,56</t>
  </si>
  <si>
    <t>32,95</t>
  </si>
  <si>
    <t>31,57</t>
  </si>
  <si>
    <t>32,09</t>
  </si>
  <si>
    <t>32,67</t>
  </si>
  <si>
    <t>31,72</t>
  </si>
  <si>
    <t>32,80</t>
  </si>
  <si>
    <t>31,84</t>
  </si>
  <si>
    <t>32,28</t>
  </si>
  <si>
    <t>31,39</t>
  </si>
  <si>
    <t>31,70</t>
  </si>
  <si>
    <t>33,14</t>
  </si>
  <si>
    <t>31,59</t>
  </si>
  <si>
    <t>32,85</t>
  </si>
  <si>
    <t>32,27</t>
  </si>
  <si>
    <t>32,05</t>
  </si>
  <si>
    <t>31,97</t>
  </si>
  <si>
    <t>32,91</t>
  </si>
  <si>
    <t>32,21</t>
  </si>
  <si>
    <t>33,18</t>
  </si>
  <si>
    <t>32,41</t>
  </si>
  <si>
    <t>32,26</t>
  </si>
  <si>
    <t>32,02</t>
  </si>
  <si>
    <t>33,31</t>
  </si>
  <si>
    <t>33,61</t>
  </si>
  <si>
    <t>04,60</t>
  </si>
  <si>
    <t>31,49</t>
  </si>
  <si>
    <t>31,45</t>
  </si>
  <si>
    <t>31,74</t>
  </si>
  <si>
    <t>31,27</t>
  </si>
  <si>
    <t>30,95</t>
  </si>
  <si>
    <t>31,62</t>
  </si>
  <si>
    <t>32,42</t>
  </si>
  <si>
    <t>31,36</t>
  </si>
  <si>
    <t>31,66</t>
  </si>
  <si>
    <t>32,84</t>
  </si>
  <si>
    <t>32,29</t>
  </si>
  <si>
    <t>31,29</t>
  </si>
  <si>
    <t>32,83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</si>
</sst>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ss.00"/>
    <numFmt numFmtId="174" formatCode="00000"/>
    <numFmt numFmtId="175" formatCode="0;[Red]\1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/>
    </xf>
    <xf numFmtId="49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49" fontId="0" fillId="0" borderId="3" xfId="0" applyNumberFormat="1" applyFont="1" applyBorder="1" applyAlignment="1" applyProtection="1">
      <alignment vertical="center"/>
      <protection locked="0"/>
    </xf>
    <xf numFmtId="49" fontId="0" fillId="0" borderId="4" xfId="0" applyNumberForma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300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H3" sqref="H3"/>
    </sheetView>
  </sheetViews>
  <sheetFormatPr defaultColWidth="11.421875" defaultRowHeight="12.75"/>
  <cols>
    <col min="1" max="1" width="8.00390625" style="6" customWidth="1"/>
    <col min="2" max="2" width="20.00390625" style="0" customWidth="1"/>
    <col min="3" max="3" width="18.421875" style="0" customWidth="1"/>
    <col min="4" max="4" width="21.28125" style="0" customWidth="1"/>
    <col min="5" max="5" width="9.421875" style="8" customWidth="1"/>
    <col min="6" max="6" width="8.7109375" style="8" customWidth="1"/>
    <col min="7" max="7" width="8.57421875" style="8" customWidth="1"/>
    <col min="8" max="8" width="7.8515625" style="8" customWidth="1"/>
    <col min="9" max="9" width="9.00390625" style="8" customWidth="1"/>
    <col min="10" max="10" width="8.8515625" style="8" customWidth="1"/>
    <col min="11" max="15" width="5.421875" style="8" customWidth="1"/>
    <col min="16" max="16" width="5.28125" style="10" customWidth="1"/>
    <col min="17" max="17" width="11.421875" style="8" customWidth="1"/>
  </cols>
  <sheetData>
    <row r="1" spans="2:4" ht="12.75">
      <c r="B1" s="12"/>
      <c r="C1" s="12"/>
      <c r="D1" s="12"/>
    </row>
    <row r="2" spans="1:16" ht="12.75">
      <c r="A2" s="41" t="s">
        <v>4</v>
      </c>
      <c r="B2" s="41"/>
      <c r="C2" s="41"/>
      <c r="D2" s="41"/>
      <c r="E2" s="11">
        <v>1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/>
      <c r="L2" s="11"/>
      <c r="M2" s="11"/>
      <c r="N2" s="11"/>
      <c r="O2" s="11"/>
      <c r="P2" s="14"/>
    </row>
    <row r="3" spans="2:16" ht="12.75">
      <c r="B3" s="12"/>
      <c r="C3" s="12"/>
      <c r="D3" s="12"/>
      <c r="L3" s="42" t="s">
        <v>16</v>
      </c>
      <c r="M3" s="42"/>
      <c r="N3" s="42"/>
      <c r="O3" s="42"/>
      <c r="P3" s="42"/>
    </row>
    <row r="4" spans="1:17" ht="12.75">
      <c r="A4" s="13" t="s">
        <v>0</v>
      </c>
      <c r="B4" s="3" t="s">
        <v>1</v>
      </c>
      <c r="C4" s="3" t="s">
        <v>8</v>
      </c>
      <c r="D4" s="3" t="s">
        <v>2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17</v>
      </c>
      <c r="L4" s="7" t="s">
        <v>18</v>
      </c>
      <c r="M4" s="7" t="s">
        <v>19</v>
      </c>
      <c r="N4" s="7" t="s">
        <v>20</v>
      </c>
      <c r="O4" s="7" t="s">
        <v>22</v>
      </c>
      <c r="P4" s="7" t="s">
        <v>21</v>
      </c>
      <c r="Q4" s="7" t="s">
        <v>3</v>
      </c>
    </row>
    <row r="5" spans="1:17" ht="12.75">
      <c r="A5" s="15">
        <v>101</v>
      </c>
      <c r="B5" s="16" t="s">
        <v>23</v>
      </c>
      <c r="C5" s="16" t="s">
        <v>24</v>
      </c>
      <c r="D5" s="16" t="s">
        <v>25</v>
      </c>
      <c r="Q5" s="8">
        <f>SUM(E5*$E$2+F5*$F$2+G5*$G$2+H5*$H$2+I5*$I$2+$J$2*J5+K5*$E$2+L5*$F$2+M5*$G$2+N5*$H$2+O5*$I$2+P5*$J$2)</f>
        <v>0</v>
      </c>
    </row>
    <row r="6" spans="1:17" ht="12.75">
      <c r="A6" s="15">
        <v>102</v>
      </c>
      <c r="B6" s="17" t="s">
        <v>26</v>
      </c>
      <c r="C6" s="18" t="s">
        <v>27</v>
      </c>
      <c r="D6" s="16" t="s">
        <v>28</v>
      </c>
      <c r="E6" s="8" t="s">
        <v>301</v>
      </c>
      <c r="F6" s="8" t="s">
        <v>339</v>
      </c>
      <c r="G6" s="8" t="s">
        <v>350</v>
      </c>
      <c r="H6" s="8" t="s">
        <v>321</v>
      </c>
      <c r="Q6" s="8">
        <f aca="true" t="shared" si="0" ref="Q6:Q69">SUM(E6*$E$2+F6*$F$2+G6*$G$2+H6*$H$2+I6*$I$2+$J$2*J6+K6*$E$2+L6*$F$2+M6*$G$2+N6*$H$2+O6*$I$2+P6*$J$2)</f>
        <v>130.06</v>
      </c>
    </row>
    <row r="7" spans="1:17" ht="12.75">
      <c r="A7" s="15">
        <v>103</v>
      </c>
      <c r="B7" s="19"/>
      <c r="C7" s="19"/>
      <c r="D7" s="19"/>
      <c r="Q7" s="8">
        <f t="shared" si="0"/>
        <v>0</v>
      </c>
    </row>
    <row r="8" spans="1:17" ht="12.75">
      <c r="A8" s="15">
        <v>104</v>
      </c>
      <c r="B8" s="16" t="s">
        <v>29</v>
      </c>
      <c r="C8" s="16" t="s">
        <v>30</v>
      </c>
      <c r="D8" s="16" t="s">
        <v>31</v>
      </c>
      <c r="Q8" s="8">
        <f t="shared" si="0"/>
        <v>0</v>
      </c>
    </row>
    <row r="9" spans="1:17" ht="12.75">
      <c r="A9" s="15">
        <v>105</v>
      </c>
      <c r="B9" s="17" t="s">
        <v>32</v>
      </c>
      <c r="C9" s="18" t="s">
        <v>33</v>
      </c>
      <c r="D9" s="18" t="s">
        <v>34</v>
      </c>
      <c r="Q9" s="8">
        <f t="shared" si="0"/>
        <v>0</v>
      </c>
    </row>
    <row r="10" spans="1:17" ht="12.75">
      <c r="A10" s="15">
        <v>106</v>
      </c>
      <c r="B10" s="17" t="s">
        <v>35</v>
      </c>
      <c r="C10" s="18" t="s">
        <v>36</v>
      </c>
      <c r="D10" s="18" t="s">
        <v>28</v>
      </c>
      <c r="Q10" s="8">
        <f t="shared" si="0"/>
        <v>0</v>
      </c>
    </row>
    <row r="11" spans="1:17" ht="12.75">
      <c r="A11" s="15">
        <v>107</v>
      </c>
      <c r="B11" s="16" t="s">
        <v>37</v>
      </c>
      <c r="C11" s="16" t="s">
        <v>38</v>
      </c>
      <c r="D11" s="16" t="s">
        <v>39</v>
      </c>
      <c r="E11" s="8" t="s">
        <v>302</v>
      </c>
      <c r="F11" s="8" t="s">
        <v>325</v>
      </c>
      <c r="G11" s="8" t="s">
        <v>373</v>
      </c>
      <c r="H11" s="8" t="s">
        <v>400</v>
      </c>
      <c r="Q11" s="8">
        <f t="shared" si="0"/>
        <v>130.85</v>
      </c>
    </row>
    <row r="12" spans="1:17" ht="12.75">
      <c r="A12" s="15">
        <v>108</v>
      </c>
      <c r="B12" s="16" t="s">
        <v>40</v>
      </c>
      <c r="C12" s="16" t="s">
        <v>41</v>
      </c>
      <c r="D12" s="16" t="s">
        <v>25</v>
      </c>
      <c r="Q12" s="8">
        <f t="shared" si="0"/>
        <v>0</v>
      </c>
    </row>
    <row r="13" spans="1:17" ht="12.75">
      <c r="A13" s="15">
        <v>109</v>
      </c>
      <c r="B13" s="16" t="s">
        <v>42</v>
      </c>
      <c r="C13" s="16" t="s">
        <v>43</v>
      </c>
      <c r="D13" s="16" t="s">
        <v>44</v>
      </c>
      <c r="Q13" s="8">
        <f t="shared" si="0"/>
        <v>0</v>
      </c>
    </row>
    <row r="14" spans="1:17" ht="12.75">
      <c r="A14" s="15">
        <v>110</v>
      </c>
      <c r="B14" s="16" t="s">
        <v>45</v>
      </c>
      <c r="C14" s="16" t="s">
        <v>46</v>
      </c>
      <c r="D14" s="16" t="s">
        <v>47</v>
      </c>
      <c r="E14" s="8" t="s">
        <v>303</v>
      </c>
      <c r="F14" s="8" t="s">
        <v>343</v>
      </c>
      <c r="G14" s="8" t="s">
        <v>359</v>
      </c>
      <c r="H14" s="8" t="s">
        <v>402</v>
      </c>
      <c r="Q14" s="8">
        <f t="shared" si="0"/>
        <v>130.74</v>
      </c>
    </row>
    <row r="15" spans="1:17" ht="12.75">
      <c r="A15" s="15">
        <v>111</v>
      </c>
      <c r="B15" s="17" t="s">
        <v>48</v>
      </c>
      <c r="C15" s="18" t="s">
        <v>49</v>
      </c>
      <c r="D15" s="16" t="s">
        <v>50</v>
      </c>
      <c r="E15" s="8" t="s">
        <v>304</v>
      </c>
      <c r="F15" s="8" t="s">
        <v>342</v>
      </c>
      <c r="G15" s="8" t="s">
        <v>308</v>
      </c>
      <c r="H15" s="8" t="s">
        <v>401</v>
      </c>
      <c r="Q15" s="8">
        <f t="shared" si="0"/>
        <v>130.87</v>
      </c>
    </row>
    <row r="16" spans="1:17" ht="12.75">
      <c r="A16" s="15">
        <v>112</v>
      </c>
      <c r="B16" s="16" t="s">
        <v>51</v>
      </c>
      <c r="C16" s="16" t="s">
        <v>52</v>
      </c>
      <c r="D16" s="16" t="s">
        <v>25</v>
      </c>
      <c r="Q16" s="8">
        <f t="shared" si="0"/>
        <v>0</v>
      </c>
    </row>
    <row r="17" spans="1:17" ht="12.75">
      <c r="A17" s="15">
        <v>113</v>
      </c>
      <c r="B17" s="17" t="s">
        <v>53</v>
      </c>
      <c r="C17" s="18" t="s">
        <v>54</v>
      </c>
      <c r="D17" s="18" t="s">
        <v>55</v>
      </c>
      <c r="E17" s="8" t="s">
        <v>305</v>
      </c>
      <c r="F17" s="8" t="s">
        <v>345</v>
      </c>
      <c r="G17" s="8" t="s">
        <v>374</v>
      </c>
      <c r="H17" s="8" t="s">
        <v>404</v>
      </c>
      <c r="Q17" s="8">
        <f t="shared" si="0"/>
        <v>130.83</v>
      </c>
    </row>
    <row r="18" spans="1:17" ht="12.75">
      <c r="A18" s="15">
        <v>114</v>
      </c>
      <c r="B18" s="20" t="s">
        <v>56</v>
      </c>
      <c r="C18" s="20" t="s">
        <v>57</v>
      </c>
      <c r="D18" s="18" t="s">
        <v>58</v>
      </c>
      <c r="E18" s="8" t="s">
        <v>306</v>
      </c>
      <c r="F18" s="8" t="s">
        <v>344</v>
      </c>
      <c r="G18" s="8" t="s">
        <v>375</v>
      </c>
      <c r="H18" s="8" t="s">
        <v>403</v>
      </c>
      <c r="Q18" s="8">
        <f t="shared" si="0"/>
        <v>131.27</v>
      </c>
    </row>
    <row r="19" spans="1:17" ht="12.75">
      <c r="A19" s="15">
        <v>115</v>
      </c>
      <c r="B19" s="17" t="s">
        <v>59</v>
      </c>
      <c r="C19" s="18" t="s">
        <v>60</v>
      </c>
      <c r="D19" s="18" t="s">
        <v>25</v>
      </c>
      <c r="E19" s="8" t="s">
        <v>307</v>
      </c>
      <c r="F19" s="8" t="s">
        <v>347</v>
      </c>
      <c r="G19" s="8" t="s">
        <v>305</v>
      </c>
      <c r="H19" s="8" t="s">
        <v>345</v>
      </c>
      <c r="Q19" s="8">
        <f t="shared" si="0"/>
        <v>130.82</v>
      </c>
    </row>
    <row r="20" spans="1:17" ht="12.75">
      <c r="A20" s="15">
        <v>116</v>
      </c>
      <c r="B20" s="21" t="s">
        <v>61</v>
      </c>
      <c r="C20" s="22" t="s">
        <v>62</v>
      </c>
      <c r="D20" s="22" t="s">
        <v>55</v>
      </c>
      <c r="Q20" s="8">
        <f t="shared" si="0"/>
        <v>0</v>
      </c>
    </row>
    <row r="21" spans="1:17" ht="12.75">
      <c r="A21" s="15">
        <v>117</v>
      </c>
      <c r="B21" s="16" t="s">
        <v>63</v>
      </c>
      <c r="C21" s="16" t="s">
        <v>64</v>
      </c>
      <c r="D21" s="16" t="s">
        <v>47</v>
      </c>
      <c r="Q21" s="8">
        <f t="shared" si="0"/>
        <v>0</v>
      </c>
    </row>
    <row r="22" spans="1:17" ht="12.75">
      <c r="A22" s="15">
        <v>118</v>
      </c>
      <c r="B22" s="17" t="s">
        <v>65</v>
      </c>
      <c r="C22" s="18" t="s">
        <v>60</v>
      </c>
      <c r="D22" s="18" t="s">
        <v>34</v>
      </c>
      <c r="Q22" s="8">
        <f t="shared" si="0"/>
        <v>0</v>
      </c>
    </row>
    <row r="23" spans="1:17" ht="12.75">
      <c r="A23" s="15">
        <v>119</v>
      </c>
      <c r="B23" s="16" t="s">
        <v>66</v>
      </c>
      <c r="C23" s="16" t="s">
        <v>36</v>
      </c>
      <c r="D23" s="16" t="s">
        <v>25</v>
      </c>
      <c r="Q23" s="8">
        <f t="shared" si="0"/>
        <v>0</v>
      </c>
    </row>
    <row r="24" spans="1:17" ht="12.75">
      <c r="A24" s="15">
        <v>120</v>
      </c>
      <c r="B24" s="16" t="s">
        <v>67</v>
      </c>
      <c r="C24" s="16" t="s">
        <v>68</v>
      </c>
      <c r="D24" s="16" t="s">
        <v>69</v>
      </c>
      <c r="Q24" s="8">
        <f t="shared" si="0"/>
        <v>0</v>
      </c>
    </row>
    <row r="25" spans="1:17" ht="12.75">
      <c r="A25" s="15">
        <v>121</v>
      </c>
      <c r="B25" s="16" t="s">
        <v>70</v>
      </c>
      <c r="C25" s="16" t="s">
        <v>71</v>
      </c>
      <c r="D25" s="16" t="s">
        <v>44</v>
      </c>
      <c r="Q25" s="8">
        <f t="shared" si="0"/>
        <v>0</v>
      </c>
    </row>
    <row r="26" spans="1:17" ht="12.75">
      <c r="A26" s="15">
        <v>122</v>
      </c>
      <c r="B26" s="16" t="s">
        <v>72</v>
      </c>
      <c r="C26" s="16" t="s">
        <v>73</v>
      </c>
      <c r="D26" s="16" t="s">
        <v>69</v>
      </c>
      <c r="Q26" s="8">
        <f t="shared" si="0"/>
        <v>0</v>
      </c>
    </row>
    <row r="27" spans="1:17" ht="12.75">
      <c r="A27" s="15">
        <v>123</v>
      </c>
      <c r="B27" s="17" t="s">
        <v>74</v>
      </c>
      <c r="C27" s="18" t="s">
        <v>75</v>
      </c>
      <c r="D27" s="18" t="s">
        <v>76</v>
      </c>
      <c r="Q27" s="8">
        <f t="shared" si="0"/>
        <v>0</v>
      </c>
    </row>
    <row r="28" spans="1:17" ht="12.75">
      <c r="A28" s="15">
        <v>124</v>
      </c>
      <c r="B28" s="19" t="s">
        <v>77</v>
      </c>
      <c r="C28" s="19" t="s">
        <v>78</v>
      </c>
      <c r="D28" s="19" t="s">
        <v>50</v>
      </c>
      <c r="Q28" s="8">
        <f t="shared" si="0"/>
        <v>0</v>
      </c>
    </row>
    <row r="29" spans="1:17" ht="12.75">
      <c r="A29" s="15">
        <v>125</v>
      </c>
      <c r="B29" s="16" t="s">
        <v>79</v>
      </c>
      <c r="C29" s="16" t="s">
        <v>80</v>
      </c>
      <c r="D29" s="16" t="s">
        <v>28</v>
      </c>
      <c r="Q29" s="8">
        <f t="shared" si="0"/>
        <v>0</v>
      </c>
    </row>
    <row r="30" spans="1:17" ht="12.75">
      <c r="A30" s="15">
        <v>126</v>
      </c>
      <c r="B30" s="17" t="s">
        <v>81</v>
      </c>
      <c r="C30" s="18" t="s">
        <v>82</v>
      </c>
      <c r="D30" s="18" t="s">
        <v>44</v>
      </c>
      <c r="Q30" s="8">
        <f t="shared" si="0"/>
        <v>0</v>
      </c>
    </row>
    <row r="31" spans="1:17" ht="12.75">
      <c r="A31" s="15">
        <v>128</v>
      </c>
      <c r="B31" s="16" t="s">
        <v>83</v>
      </c>
      <c r="C31" s="16" t="s">
        <v>84</v>
      </c>
      <c r="D31" s="16" t="s">
        <v>44</v>
      </c>
      <c r="Q31" s="8">
        <f t="shared" si="0"/>
        <v>0</v>
      </c>
    </row>
    <row r="32" spans="1:17" ht="12.75">
      <c r="A32" s="15">
        <v>129</v>
      </c>
      <c r="B32" s="16" t="s">
        <v>85</v>
      </c>
      <c r="C32" s="16" t="s">
        <v>86</v>
      </c>
      <c r="D32" s="16" t="s">
        <v>58</v>
      </c>
      <c r="E32" s="8" t="s">
        <v>308</v>
      </c>
      <c r="F32" s="8" t="s">
        <v>346</v>
      </c>
      <c r="G32" s="8" t="s">
        <v>375</v>
      </c>
      <c r="H32" s="8" t="s">
        <v>405</v>
      </c>
      <c r="Q32" s="8">
        <f t="shared" si="0"/>
        <v>132.08</v>
      </c>
    </row>
    <row r="33" spans="1:17" ht="12.75">
      <c r="A33" s="15">
        <v>130</v>
      </c>
      <c r="B33" s="16" t="s">
        <v>87</v>
      </c>
      <c r="C33" s="16" t="s">
        <v>88</v>
      </c>
      <c r="D33" s="16" t="s">
        <v>69</v>
      </c>
      <c r="E33" s="8" t="s">
        <v>309</v>
      </c>
      <c r="F33" s="8" t="s">
        <v>349</v>
      </c>
      <c r="G33" s="8" t="s">
        <v>376</v>
      </c>
      <c r="H33" s="8" t="s">
        <v>347</v>
      </c>
      <c r="Q33" s="8">
        <f t="shared" si="0"/>
        <v>131.96</v>
      </c>
    </row>
    <row r="34" spans="1:17" ht="12.75">
      <c r="A34" s="15">
        <v>131</v>
      </c>
      <c r="B34" s="17" t="s">
        <v>89</v>
      </c>
      <c r="C34" s="18" t="s">
        <v>90</v>
      </c>
      <c r="D34" s="18" t="s">
        <v>25</v>
      </c>
      <c r="Q34" s="8">
        <f t="shared" si="0"/>
        <v>0</v>
      </c>
    </row>
    <row r="35" spans="1:17" ht="12.75">
      <c r="A35" s="15">
        <v>132</v>
      </c>
      <c r="B35" s="19" t="s">
        <v>91</v>
      </c>
      <c r="C35" s="19" t="s">
        <v>92</v>
      </c>
      <c r="D35" s="19" t="s">
        <v>55</v>
      </c>
      <c r="Q35" s="8">
        <f t="shared" si="0"/>
        <v>0</v>
      </c>
    </row>
    <row r="36" spans="1:17" ht="12.75">
      <c r="A36" s="15">
        <v>133</v>
      </c>
      <c r="B36" s="16" t="s">
        <v>93</v>
      </c>
      <c r="C36" s="16" t="s">
        <v>94</v>
      </c>
      <c r="D36" s="16" t="s">
        <v>76</v>
      </c>
      <c r="Q36" s="8">
        <f t="shared" si="0"/>
        <v>0</v>
      </c>
    </row>
    <row r="37" spans="1:17" ht="12.75">
      <c r="A37" s="15">
        <v>134</v>
      </c>
      <c r="B37" s="23" t="s">
        <v>95</v>
      </c>
      <c r="C37" s="18" t="s">
        <v>64</v>
      </c>
      <c r="D37" s="18" t="s">
        <v>96</v>
      </c>
      <c r="Q37" s="8">
        <f t="shared" si="0"/>
        <v>0</v>
      </c>
    </row>
    <row r="38" spans="1:17" ht="12.75">
      <c r="A38" s="15">
        <v>135</v>
      </c>
      <c r="B38" s="23" t="s">
        <v>97</v>
      </c>
      <c r="C38" s="22" t="s">
        <v>49</v>
      </c>
      <c r="D38" s="22" t="s">
        <v>34</v>
      </c>
      <c r="Q38" s="8">
        <f t="shared" si="0"/>
        <v>0</v>
      </c>
    </row>
    <row r="39" spans="1:17" ht="12.75">
      <c r="A39" s="15">
        <v>136</v>
      </c>
      <c r="B39" s="17" t="s">
        <v>98</v>
      </c>
      <c r="C39" s="18" t="s">
        <v>99</v>
      </c>
      <c r="D39" s="16" t="s">
        <v>25</v>
      </c>
      <c r="Q39" s="8">
        <f t="shared" si="0"/>
        <v>0</v>
      </c>
    </row>
    <row r="40" spans="1:17" ht="12.75">
      <c r="A40" s="15">
        <v>137</v>
      </c>
      <c r="B40" s="16" t="s">
        <v>100</v>
      </c>
      <c r="C40" s="16" t="s">
        <v>101</v>
      </c>
      <c r="D40" s="16" t="s">
        <v>25</v>
      </c>
      <c r="Q40" s="8">
        <f t="shared" si="0"/>
        <v>0</v>
      </c>
    </row>
    <row r="41" spans="1:17" ht="12.75">
      <c r="A41" s="15">
        <v>138</v>
      </c>
      <c r="B41" s="17" t="s">
        <v>102</v>
      </c>
      <c r="C41" s="18" t="s">
        <v>103</v>
      </c>
      <c r="D41" s="18" t="s">
        <v>50</v>
      </c>
      <c r="Q41" s="8">
        <f t="shared" si="0"/>
        <v>0</v>
      </c>
    </row>
    <row r="42" spans="1:17" ht="12.75">
      <c r="A42" s="15">
        <v>139</v>
      </c>
      <c r="B42" s="23" t="s">
        <v>104</v>
      </c>
      <c r="C42" s="18" t="s">
        <v>105</v>
      </c>
      <c r="D42" s="18" t="s">
        <v>58</v>
      </c>
      <c r="Q42" s="8">
        <f t="shared" si="0"/>
        <v>0</v>
      </c>
    </row>
    <row r="43" spans="1:17" ht="12.75">
      <c r="A43" s="15">
        <v>140</v>
      </c>
      <c r="B43" s="17" t="s">
        <v>106</v>
      </c>
      <c r="C43" s="18" t="s">
        <v>78</v>
      </c>
      <c r="D43" s="18" t="s">
        <v>50</v>
      </c>
      <c r="Q43" s="8">
        <f t="shared" si="0"/>
        <v>0</v>
      </c>
    </row>
    <row r="44" spans="1:17" ht="12.75">
      <c r="A44" s="15">
        <v>141</v>
      </c>
      <c r="B44" s="19" t="s">
        <v>107</v>
      </c>
      <c r="C44" s="19" t="s">
        <v>108</v>
      </c>
      <c r="D44" s="19" t="s">
        <v>55</v>
      </c>
      <c r="Q44" s="8">
        <f t="shared" si="0"/>
        <v>0</v>
      </c>
    </row>
    <row r="45" spans="1:17" ht="12.75">
      <c r="A45" s="15">
        <v>142</v>
      </c>
      <c r="B45" s="16" t="s">
        <v>109</v>
      </c>
      <c r="C45" s="16" t="s">
        <v>88</v>
      </c>
      <c r="D45" s="16" t="s">
        <v>50</v>
      </c>
      <c r="Q45" s="8">
        <f t="shared" si="0"/>
        <v>0</v>
      </c>
    </row>
    <row r="46" spans="1:17" ht="12.75">
      <c r="A46" s="15">
        <v>143</v>
      </c>
      <c r="B46" s="16" t="s">
        <v>110</v>
      </c>
      <c r="C46" s="16" t="s">
        <v>111</v>
      </c>
      <c r="D46" s="16" t="s">
        <v>25</v>
      </c>
      <c r="Q46" s="8">
        <f t="shared" si="0"/>
        <v>0</v>
      </c>
    </row>
    <row r="47" spans="1:17" ht="12.75">
      <c r="A47" s="15">
        <v>144</v>
      </c>
      <c r="B47" s="23" t="s">
        <v>112</v>
      </c>
      <c r="C47" s="22" t="s">
        <v>113</v>
      </c>
      <c r="D47" s="22" t="s">
        <v>50</v>
      </c>
      <c r="Q47" s="8">
        <f t="shared" si="0"/>
        <v>0</v>
      </c>
    </row>
    <row r="48" spans="1:17" ht="12.75">
      <c r="A48" s="15">
        <v>145</v>
      </c>
      <c r="B48" s="16" t="s">
        <v>114</v>
      </c>
      <c r="C48" s="16" t="s">
        <v>115</v>
      </c>
      <c r="D48" s="16" t="s">
        <v>55</v>
      </c>
      <c r="E48" s="8" t="s">
        <v>310</v>
      </c>
      <c r="F48" s="8" t="s">
        <v>348</v>
      </c>
      <c r="G48" s="8" t="s">
        <v>377</v>
      </c>
      <c r="H48" s="8" t="s">
        <v>406</v>
      </c>
      <c r="Q48" s="8">
        <f t="shared" si="0"/>
        <v>131.05</v>
      </c>
    </row>
    <row r="49" spans="1:17" ht="12.75">
      <c r="A49" s="15">
        <v>146</v>
      </c>
      <c r="B49" s="19" t="s">
        <v>116</v>
      </c>
      <c r="C49" s="19" t="s">
        <v>117</v>
      </c>
      <c r="D49" s="19" t="s">
        <v>55</v>
      </c>
      <c r="Q49" s="8">
        <f t="shared" si="0"/>
        <v>0</v>
      </c>
    </row>
    <row r="50" spans="1:17" ht="12.75">
      <c r="A50" s="15">
        <v>147</v>
      </c>
      <c r="B50" s="16" t="s">
        <v>118</v>
      </c>
      <c r="C50" s="16" t="s">
        <v>119</v>
      </c>
      <c r="D50" s="16" t="s">
        <v>34</v>
      </c>
      <c r="Q50" s="8">
        <f t="shared" si="0"/>
        <v>0</v>
      </c>
    </row>
    <row r="51" spans="1:17" ht="12.75">
      <c r="A51" s="15">
        <v>148</v>
      </c>
      <c r="B51" s="16" t="s">
        <v>120</v>
      </c>
      <c r="C51" s="16" t="s">
        <v>84</v>
      </c>
      <c r="D51" s="16" t="s">
        <v>96</v>
      </c>
      <c r="Q51" s="8">
        <f t="shared" si="0"/>
        <v>0</v>
      </c>
    </row>
    <row r="52" spans="1:17" ht="12.75">
      <c r="A52" s="15">
        <v>149</v>
      </c>
      <c r="B52" s="16" t="s">
        <v>121</v>
      </c>
      <c r="C52" s="16" t="s">
        <v>122</v>
      </c>
      <c r="D52" s="16" t="s">
        <v>50</v>
      </c>
      <c r="Q52" s="8">
        <f t="shared" si="0"/>
        <v>0</v>
      </c>
    </row>
    <row r="53" spans="1:17" ht="12.75">
      <c r="A53" s="15">
        <v>150</v>
      </c>
      <c r="B53" s="17" t="s">
        <v>123</v>
      </c>
      <c r="C53" s="18" t="s">
        <v>124</v>
      </c>
      <c r="D53" s="18" t="s">
        <v>25</v>
      </c>
      <c r="Q53" s="8">
        <f t="shared" si="0"/>
        <v>0</v>
      </c>
    </row>
    <row r="54" spans="1:17" ht="12.75">
      <c r="A54" s="15">
        <v>151</v>
      </c>
      <c r="B54" s="16" t="s">
        <v>125</v>
      </c>
      <c r="C54" s="16" t="s">
        <v>126</v>
      </c>
      <c r="D54" s="16" t="s">
        <v>50</v>
      </c>
      <c r="Q54" s="8">
        <f t="shared" si="0"/>
        <v>0</v>
      </c>
    </row>
    <row r="55" spans="1:17" ht="12.75">
      <c r="A55" s="15">
        <v>152</v>
      </c>
      <c r="B55" s="17" t="s">
        <v>127</v>
      </c>
      <c r="C55" s="18" t="s">
        <v>128</v>
      </c>
      <c r="D55" s="18" t="s">
        <v>34</v>
      </c>
      <c r="Q55" s="8">
        <f t="shared" si="0"/>
        <v>0</v>
      </c>
    </row>
    <row r="56" spans="1:17" ht="12.75">
      <c r="A56" s="15">
        <v>153</v>
      </c>
      <c r="B56" s="19" t="s">
        <v>127</v>
      </c>
      <c r="C56" s="19" t="s">
        <v>129</v>
      </c>
      <c r="D56" s="19" t="s">
        <v>34</v>
      </c>
      <c r="Q56" s="8">
        <f t="shared" si="0"/>
        <v>0</v>
      </c>
    </row>
    <row r="57" spans="1:17" ht="12.75">
      <c r="A57" s="15">
        <v>154</v>
      </c>
      <c r="B57" s="17" t="s">
        <v>130</v>
      </c>
      <c r="C57" s="18" t="s">
        <v>131</v>
      </c>
      <c r="D57" s="18" t="s">
        <v>55</v>
      </c>
      <c r="Q57" s="8">
        <f t="shared" si="0"/>
        <v>0</v>
      </c>
    </row>
    <row r="58" spans="1:17" ht="12.75">
      <c r="A58" s="15">
        <v>155</v>
      </c>
      <c r="B58" s="17" t="s">
        <v>132</v>
      </c>
      <c r="C58" s="18" t="s">
        <v>133</v>
      </c>
      <c r="D58" s="18" t="s">
        <v>34</v>
      </c>
      <c r="Q58" s="8">
        <f t="shared" si="0"/>
        <v>0</v>
      </c>
    </row>
    <row r="59" spans="1:17" ht="12.75">
      <c r="A59" s="15">
        <v>156</v>
      </c>
      <c r="B59" s="16" t="s">
        <v>134</v>
      </c>
      <c r="C59" s="16" t="s">
        <v>135</v>
      </c>
      <c r="D59" s="16" t="s">
        <v>55</v>
      </c>
      <c r="Q59" s="8">
        <f t="shared" si="0"/>
        <v>0</v>
      </c>
    </row>
    <row r="60" spans="1:17" ht="12.75">
      <c r="A60" s="15">
        <v>157</v>
      </c>
      <c r="B60" s="23" t="s">
        <v>136</v>
      </c>
      <c r="C60" s="24" t="s">
        <v>137</v>
      </c>
      <c r="D60" s="24" t="s">
        <v>50</v>
      </c>
      <c r="Q60" s="8">
        <f t="shared" si="0"/>
        <v>0</v>
      </c>
    </row>
    <row r="61" spans="1:17" ht="12.75">
      <c r="A61" s="15">
        <v>158</v>
      </c>
      <c r="B61" s="16" t="s">
        <v>138</v>
      </c>
      <c r="C61" s="16" t="s">
        <v>139</v>
      </c>
      <c r="D61" s="16" t="s">
        <v>96</v>
      </c>
      <c r="Q61" s="8">
        <f t="shared" si="0"/>
        <v>0</v>
      </c>
    </row>
    <row r="62" spans="1:17" ht="12.75">
      <c r="A62" s="15">
        <v>159</v>
      </c>
      <c r="B62" s="23" t="s">
        <v>140</v>
      </c>
      <c r="C62" s="22" t="s">
        <v>141</v>
      </c>
      <c r="D62" s="22" t="s">
        <v>25</v>
      </c>
      <c r="Q62" s="8">
        <f t="shared" si="0"/>
        <v>0</v>
      </c>
    </row>
    <row r="63" spans="1:17" ht="12.75">
      <c r="A63" s="15">
        <v>160</v>
      </c>
      <c r="B63" s="16" t="s">
        <v>142</v>
      </c>
      <c r="C63" s="16" t="s">
        <v>143</v>
      </c>
      <c r="D63" s="16" t="s">
        <v>96</v>
      </c>
      <c r="Q63" s="8">
        <f t="shared" si="0"/>
        <v>0</v>
      </c>
    </row>
    <row r="64" spans="1:17" ht="12.75">
      <c r="A64" s="15">
        <v>161</v>
      </c>
      <c r="B64" s="20" t="s">
        <v>144</v>
      </c>
      <c r="C64" s="20" t="s">
        <v>145</v>
      </c>
      <c r="D64" s="20" t="s">
        <v>50</v>
      </c>
      <c r="Q64" s="8">
        <f t="shared" si="0"/>
        <v>0</v>
      </c>
    </row>
    <row r="65" spans="1:17" ht="12.75">
      <c r="A65" s="15">
        <v>162</v>
      </c>
      <c r="B65" s="16" t="s">
        <v>146</v>
      </c>
      <c r="C65" s="16" t="s">
        <v>147</v>
      </c>
      <c r="D65" s="16" t="s">
        <v>58</v>
      </c>
      <c r="Q65" s="8">
        <f t="shared" si="0"/>
        <v>0</v>
      </c>
    </row>
    <row r="66" spans="1:17" ht="12.75">
      <c r="A66" s="15">
        <v>163</v>
      </c>
      <c r="B66" s="17" t="s">
        <v>148</v>
      </c>
      <c r="C66" s="18" t="s">
        <v>149</v>
      </c>
      <c r="D66" s="18" t="s">
        <v>34</v>
      </c>
      <c r="Q66" s="8">
        <f t="shared" si="0"/>
        <v>0</v>
      </c>
    </row>
    <row r="67" spans="1:17" ht="12.75">
      <c r="A67" s="15">
        <v>164</v>
      </c>
      <c r="B67" s="16" t="s">
        <v>150</v>
      </c>
      <c r="C67" s="16" t="s">
        <v>151</v>
      </c>
      <c r="D67" s="18" t="s">
        <v>58</v>
      </c>
      <c r="E67" s="8" t="s">
        <v>311</v>
      </c>
      <c r="F67" s="8" t="s">
        <v>351</v>
      </c>
      <c r="G67" s="8" t="s">
        <v>378</v>
      </c>
      <c r="H67" s="8" t="s">
        <v>408</v>
      </c>
      <c r="Q67" s="8">
        <f t="shared" si="0"/>
        <v>131.28</v>
      </c>
    </row>
    <row r="68" spans="1:17" ht="12.75">
      <c r="A68" s="15">
        <v>165</v>
      </c>
      <c r="B68" s="23" t="s">
        <v>152</v>
      </c>
      <c r="C68" s="22" t="s">
        <v>153</v>
      </c>
      <c r="D68" s="22" t="s">
        <v>34</v>
      </c>
      <c r="Q68" s="8">
        <f t="shared" si="0"/>
        <v>0</v>
      </c>
    </row>
    <row r="69" spans="1:17" ht="12.75">
      <c r="A69" s="15">
        <v>166</v>
      </c>
      <c r="B69" s="23" t="s">
        <v>154</v>
      </c>
      <c r="C69" s="18" t="s">
        <v>155</v>
      </c>
      <c r="D69" s="18" t="s">
        <v>50</v>
      </c>
      <c r="Q69" s="8">
        <f t="shared" si="0"/>
        <v>0</v>
      </c>
    </row>
    <row r="70" spans="1:17" ht="12.75">
      <c r="A70" s="15">
        <v>167</v>
      </c>
      <c r="B70" s="17" t="s">
        <v>156</v>
      </c>
      <c r="C70" s="18" t="s">
        <v>157</v>
      </c>
      <c r="D70" s="18" t="s">
        <v>34</v>
      </c>
      <c r="Q70" s="8">
        <f aca="true" t="shared" si="1" ref="Q70:Q133">SUM(E70*$E$2+F70*$F$2+G70*$G$2+H70*$H$2+I70*$I$2+$J$2*J70+K70*$E$2+L70*$F$2+M70*$G$2+N70*$H$2+O70*$I$2+P70*$J$2)</f>
        <v>0</v>
      </c>
    </row>
    <row r="71" spans="1:17" ht="12.75">
      <c r="A71" s="15">
        <v>168</v>
      </c>
      <c r="B71" s="16" t="s">
        <v>158</v>
      </c>
      <c r="C71" s="16" t="s">
        <v>159</v>
      </c>
      <c r="D71" s="16" t="s">
        <v>96</v>
      </c>
      <c r="Q71" s="8">
        <f t="shared" si="1"/>
        <v>0</v>
      </c>
    </row>
    <row r="72" spans="1:17" ht="12.75">
      <c r="A72" s="15">
        <v>169</v>
      </c>
      <c r="B72" s="16" t="s">
        <v>160</v>
      </c>
      <c r="C72" s="16" t="s">
        <v>161</v>
      </c>
      <c r="D72" s="18" t="s">
        <v>50</v>
      </c>
      <c r="Q72" s="8">
        <f t="shared" si="1"/>
        <v>0</v>
      </c>
    </row>
    <row r="73" spans="1:17" ht="12.75">
      <c r="A73" s="15">
        <v>170</v>
      </c>
      <c r="B73" s="17" t="s">
        <v>132</v>
      </c>
      <c r="C73" s="18" t="s">
        <v>162</v>
      </c>
      <c r="D73" s="18" t="s">
        <v>34</v>
      </c>
      <c r="Q73" s="8">
        <f t="shared" si="1"/>
        <v>0</v>
      </c>
    </row>
    <row r="74" spans="1:17" ht="12.75">
      <c r="A74" s="15">
        <v>171</v>
      </c>
      <c r="B74" s="16" t="s">
        <v>163</v>
      </c>
      <c r="C74" s="16" t="s">
        <v>164</v>
      </c>
      <c r="D74" s="16" t="s">
        <v>50</v>
      </c>
      <c r="Q74" s="8">
        <f t="shared" si="1"/>
        <v>0</v>
      </c>
    </row>
    <row r="75" spans="1:17" ht="12.75">
      <c r="A75" s="15">
        <v>172</v>
      </c>
      <c r="B75" s="16" t="s">
        <v>165</v>
      </c>
      <c r="C75" s="16" t="s">
        <v>166</v>
      </c>
      <c r="D75" s="16" t="s">
        <v>34</v>
      </c>
      <c r="Q75" s="8">
        <f t="shared" si="1"/>
        <v>0</v>
      </c>
    </row>
    <row r="76" spans="1:17" ht="12.75">
      <c r="A76" s="15">
        <v>173</v>
      </c>
      <c r="B76" s="17" t="s">
        <v>167</v>
      </c>
      <c r="C76" s="18" t="s">
        <v>168</v>
      </c>
      <c r="D76" s="18" t="s">
        <v>96</v>
      </c>
      <c r="Q76" s="8">
        <f t="shared" si="1"/>
        <v>0</v>
      </c>
    </row>
    <row r="77" spans="1:17" ht="12.75">
      <c r="A77" s="15">
        <v>174</v>
      </c>
      <c r="B77" s="17" t="s">
        <v>169</v>
      </c>
      <c r="C77" s="18" t="s">
        <v>170</v>
      </c>
      <c r="D77" s="18" t="s">
        <v>34</v>
      </c>
      <c r="Q77" s="8">
        <f t="shared" si="1"/>
        <v>0</v>
      </c>
    </row>
    <row r="78" spans="1:17" ht="12.75">
      <c r="A78" s="15">
        <v>175</v>
      </c>
      <c r="B78" s="17" t="s">
        <v>171</v>
      </c>
      <c r="C78" s="18" t="s">
        <v>172</v>
      </c>
      <c r="D78" s="18" t="s">
        <v>34</v>
      </c>
      <c r="Q78" s="8">
        <f t="shared" si="1"/>
        <v>0</v>
      </c>
    </row>
    <row r="79" spans="1:17" ht="12.75">
      <c r="A79" s="15">
        <v>176</v>
      </c>
      <c r="B79" s="16" t="s">
        <v>173</v>
      </c>
      <c r="C79" s="16" t="s">
        <v>174</v>
      </c>
      <c r="Q79" s="8">
        <f t="shared" si="1"/>
        <v>0</v>
      </c>
    </row>
    <row r="80" spans="1:17" ht="12.75">
      <c r="A80" s="15">
        <v>177</v>
      </c>
      <c r="B80" s="19" t="s">
        <v>118</v>
      </c>
      <c r="C80" s="19" t="s">
        <v>175</v>
      </c>
      <c r="D80" s="19" t="s">
        <v>34</v>
      </c>
      <c r="Q80" s="8">
        <f t="shared" si="1"/>
        <v>0</v>
      </c>
    </row>
    <row r="81" spans="1:17" ht="12.75">
      <c r="A81" s="15">
        <v>178</v>
      </c>
      <c r="B81" s="19" t="s">
        <v>176</v>
      </c>
      <c r="C81" s="19" t="s">
        <v>177</v>
      </c>
      <c r="D81" s="19" t="s">
        <v>25</v>
      </c>
      <c r="Q81" s="8">
        <f t="shared" si="1"/>
        <v>0</v>
      </c>
    </row>
    <row r="82" spans="1:17" ht="12.75">
      <c r="A82" s="15">
        <v>179</v>
      </c>
      <c r="B82" s="19" t="s">
        <v>178</v>
      </c>
      <c r="C82" s="19" t="s">
        <v>179</v>
      </c>
      <c r="D82" s="19" t="s">
        <v>55</v>
      </c>
      <c r="Q82" s="8">
        <f t="shared" si="1"/>
        <v>0</v>
      </c>
    </row>
    <row r="83" spans="1:17" ht="12.75">
      <c r="A83" s="15">
        <v>180</v>
      </c>
      <c r="B83" s="16" t="s">
        <v>180</v>
      </c>
      <c r="C83" s="16" t="s">
        <v>181</v>
      </c>
      <c r="D83" s="19" t="s">
        <v>28</v>
      </c>
      <c r="Q83" s="8">
        <f t="shared" si="1"/>
        <v>0</v>
      </c>
    </row>
    <row r="84" spans="1:17" ht="12.75">
      <c r="A84" s="15">
        <v>181</v>
      </c>
      <c r="B84" s="25" t="s">
        <v>136</v>
      </c>
      <c r="C84" s="26" t="s">
        <v>182</v>
      </c>
      <c r="D84" s="26" t="s">
        <v>50</v>
      </c>
      <c r="Q84" s="8">
        <f t="shared" si="1"/>
        <v>0</v>
      </c>
    </row>
    <row r="85" spans="1:17" ht="12.75">
      <c r="A85" s="15">
        <v>182</v>
      </c>
      <c r="B85" s="19" t="s">
        <v>183</v>
      </c>
      <c r="C85" s="19" t="s">
        <v>108</v>
      </c>
      <c r="D85" s="19" t="s">
        <v>50</v>
      </c>
      <c r="Q85" s="8">
        <f t="shared" si="1"/>
        <v>0</v>
      </c>
    </row>
    <row r="86" spans="1:17" ht="12.75">
      <c r="A86" s="15">
        <v>183</v>
      </c>
      <c r="B86" s="27" t="s">
        <v>184</v>
      </c>
      <c r="C86" s="26" t="s">
        <v>185</v>
      </c>
      <c r="D86" s="26" t="s">
        <v>50</v>
      </c>
      <c r="Q86" s="8">
        <f t="shared" si="1"/>
        <v>0</v>
      </c>
    </row>
    <row r="87" spans="1:17" ht="12.75">
      <c r="A87" s="15">
        <v>184</v>
      </c>
      <c r="B87" s="28" t="s">
        <v>186</v>
      </c>
      <c r="C87" s="29" t="s">
        <v>187</v>
      </c>
      <c r="D87" s="29" t="s">
        <v>50</v>
      </c>
      <c r="Q87" s="8">
        <f t="shared" si="1"/>
        <v>0</v>
      </c>
    </row>
    <row r="88" spans="1:17" ht="12.75">
      <c r="A88" s="15">
        <v>185</v>
      </c>
      <c r="B88" s="17" t="s">
        <v>188</v>
      </c>
      <c r="C88" s="18" t="s">
        <v>113</v>
      </c>
      <c r="D88" s="18" t="s">
        <v>50</v>
      </c>
      <c r="Q88" s="8">
        <f t="shared" si="1"/>
        <v>0</v>
      </c>
    </row>
    <row r="89" spans="1:17" ht="12.75">
      <c r="A89" s="15">
        <v>186</v>
      </c>
      <c r="B89" s="23" t="s">
        <v>189</v>
      </c>
      <c r="C89" s="22" t="s">
        <v>147</v>
      </c>
      <c r="D89" s="22" t="s">
        <v>28</v>
      </c>
      <c r="E89" s="8" t="s">
        <v>312</v>
      </c>
      <c r="F89" s="8" t="s">
        <v>350</v>
      </c>
      <c r="G89" s="8" t="s">
        <v>306</v>
      </c>
      <c r="H89" s="8" t="s">
        <v>407</v>
      </c>
      <c r="Q89" s="8">
        <f t="shared" si="1"/>
        <v>130.56</v>
      </c>
    </row>
    <row r="90" spans="1:17" ht="12.75">
      <c r="A90" s="15">
        <v>187</v>
      </c>
      <c r="B90" s="17" t="s">
        <v>190</v>
      </c>
      <c r="C90" s="18" t="s">
        <v>191</v>
      </c>
      <c r="D90" s="18" t="s">
        <v>58</v>
      </c>
      <c r="Q90" s="8">
        <f t="shared" si="1"/>
        <v>0</v>
      </c>
    </row>
    <row r="91" spans="1:17" ht="12.75">
      <c r="A91" s="15">
        <v>188</v>
      </c>
      <c r="B91" s="17" t="s">
        <v>146</v>
      </c>
      <c r="C91" s="18" t="s">
        <v>192</v>
      </c>
      <c r="D91" s="18" t="s">
        <v>58</v>
      </c>
      <c r="Q91" s="8">
        <f t="shared" si="1"/>
        <v>0</v>
      </c>
    </row>
    <row r="92" spans="1:17" ht="12.75">
      <c r="A92" s="15">
        <v>189</v>
      </c>
      <c r="B92" s="17" t="s">
        <v>193</v>
      </c>
      <c r="C92" s="18" t="s">
        <v>194</v>
      </c>
      <c r="D92" s="18" t="s">
        <v>44</v>
      </c>
      <c r="Q92" s="8">
        <f t="shared" si="1"/>
        <v>0</v>
      </c>
    </row>
    <row r="93" spans="1:17" ht="12.75">
      <c r="A93" s="15">
        <v>190</v>
      </c>
      <c r="B93" s="17" t="s">
        <v>195</v>
      </c>
      <c r="C93" s="18" t="s">
        <v>196</v>
      </c>
      <c r="D93" s="18" t="s">
        <v>28</v>
      </c>
      <c r="E93" s="8" t="s">
        <v>313</v>
      </c>
      <c r="F93" s="8" t="s">
        <v>353</v>
      </c>
      <c r="G93" s="8" t="s">
        <v>379</v>
      </c>
      <c r="H93" s="8" t="s">
        <v>409</v>
      </c>
      <c r="Q93" s="8">
        <f t="shared" si="1"/>
        <v>133.31</v>
      </c>
    </row>
    <row r="94" spans="1:17" ht="12.75">
      <c r="A94" s="15">
        <v>191</v>
      </c>
      <c r="B94" s="17" t="s">
        <v>197</v>
      </c>
      <c r="C94" s="18" t="s">
        <v>151</v>
      </c>
      <c r="D94" s="18" t="s">
        <v>55</v>
      </c>
      <c r="Q94" s="8">
        <f t="shared" si="1"/>
        <v>0</v>
      </c>
    </row>
    <row r="95" spans="1:17" ht="12.75">
      <c r="A95" s="15">
        <v>192</v>
      </c>
      <c r="B95" s="17" t="s">
        <v>198</v>
      </c>
      <c r="C95" s="18" t="s">
        <v>199</v>
      </c>
      <c r="D95" s="18" t="s">
        <v>96</v>
      </c>
      <c r="Q95" s="8">
        <f t="shared" si="1"/>
        <v>0</v>
      </c>
    </row>
    <row r="96" spans="1:17" ht="12.75">
      <c r="A96" s="15">
        <v>193</v>
      </c>
      <c r="B96" s="17" t="s">
        <v>200</v>
      </c>
      <c r="C96" s="18" t="s">
        <v>115</v>
      </c>
      <c r="D96" s="18" t="s">
        <v>96</v>
      </c>
      <c r="Q96" s="8">
        <f t="shared" si="1"/>
        <v>0</v>
      </c>
    </row>
    <row r="97" spans="1:17" ht="12.75">
      <c r="A97" s="15">
        <v>194</v>
      </c>
      <c r="B97" s="17" t="s">
        <v>200</v>
      </c>
      <c r="C97" s="18" t="s">
        <v>201</v>
      </c>
      <c r="D97" s="18" t="s">
        <v>96</v>
      </c>
      <c r="Q97" s="8">
        <f t="shared" si="1"/>
        <v>0</v>
      </c>
    </row>
    <row r="98" spans="1:17" ht="12.75">
      <c r="A98" s="15">
        <v>195</v>
      </c>
      <c r="B98" s="17" t="s">
        <v>202</v>
      </c>
      <c r="C98" s="18" t="s">
        <v>203</v>
      </c>
      <c r="D98" s="18" t="s">
        <v>96</v>
      </c>
      <c r="Q98" s="8">
        <f t="shared" si="1"/>
        <v>0</v>
      </c>
    </row>
    <row r="99" spans="1:17" ht="12.75">
      <c r="A99" s="15">
        <v>196</v>
      </c>
      <c r="B99" s="16" t="s">
        <v>298</v>
      </c>
      <c r="C99" s="16" t="s">
        <v>166</v>
      </c>
      <c r="D99" s="16" t="s">
        <v>212</v>
      </c>
      <c r="E99" s="8" t="s">
        <v>314</v>
      </c>
      <c r="F99" s="8" t="s">
        <v>352</v>
      </c>
      <c r="G99" s="8" t="s">
        <v>380</v>
      </c>
      <c r="H99" s="8" t="s">
        <v>403</v>
      </c>
      <c r="Q99" s="8">
        <f t="shared" si="1"/>
        <v>131.36</v>
      </c>
    </row>
    <row r="100" spans="1:17" ht="12.75">
      <c r="A100" s="15">
        <v>197</v>
      </c>
      <c r="B100" s="17"/>
      <c r="C100" s="18"/>
      <c r="D100" s="18"/>
      <c r="Q100" s="8">
        <f t="shared" si="1"/>
        <v>0</v>
      </c>
    </row>
    <row r="101" spans="1:17" ht="12.75">
      <c r="A101" s="15">
        <v>198</v>
      </c>
      <c r="B101" s="17"/>
      <c r="C101" s="18"/>
      <c r="D101" s="18"/>
      <c r="Q101" s="8">
        <f t="shared" si="1"/>
        <v>0</v>
      </c>
    </row>
    <row r="102" spans="1:17" ht="12.75">
      <c r="A102" s="15">
        <v>199</v>
      </c>
      <c r="B102" s="23"/>
      <c r="C102" s="22"/>
      <c r="D102" s="22"/>
      <c r="Q102" s="8">
        <f t="shared" si="1"/>
        <v>0</v>
      </c>
    </row>
    <row r="103" spans="1:17" ht="12.75">
      <c r="A103" s="15">
        <v>200</v>
      </c>
      <c r="B103" s="17"/>
      <c r="C103" s="18"/>
      <c r="D103" s="18"/>
      <c r="Q103" s="8">
        <f t="shared" si="1"/>
        <v>0</v>
      </c>
    </row>
    <row r="104" spans="1:17" ht="12.75">
      <c r="A104" s="30">
        <v>301</v>
      </c>
      <c r="B104" s="16" t="s">
        <v>23</v>
      </c>
      <c r="C104" s="16" t="s">
        <v>117</v>
      </c>
      <c r="D104" s="16" t="s">
        <v>25</v>
      </c>
      <c r="Q104" s="8">
        <f t="shared" si="1"/>
        <v>0</v>
      </c>
    </row>
    <row r="105" spans="1:17" ht="12.75">
      <c r="A105" s="30">
        <v>303</v>
      </c>
      <c r="B105" s="16" t="s">
        <v>206</v>
      </c>
      <c r="C105" s="16" t="s">
        <v>147</v>
      </c>
      <c r="D105" s="16" t="s">
        <v>44</v>
      </c>
      <c r="E105" s="8" t="s">
        <v>316</v>
      </c>
      <c r="F105" s="8" t="s">
        <v>335</v>
      </c>
      <c r="G105" s="8" t="s">
        <v>382</v>
      </c>
      <c r="H105" s="8" t="s">
        <v>348</v>
      </c>
      <c r="Q105" s="8">
        <f t="shared" si="1"/>
        <v>126.96</v>
      </c>
    </row>
    <row r="106" spans="1:17" ht="12.75">
      <c r="A106" s="30">
        <v>304</v>
      </c>
      <c r="B106" s="17" t="s">
        <v>207</v>
      </c>
      <c r="C106" s="18" t="s">
        <v>49</v>
      </c>
      <c r="D106" s="18" t="s">
        <v>47</v>
      </c>
      <c r="E106" s="8" t="s">
        <v>317</v>
      </c>
      <c r="F106" s="8" t="s">
        <v>354</v>
      </c>
      <c r="G106" s="8" t="s">
        <v>327</v>
      </c>
      <c r="H106" s="8" t="s">
        <v>411</v>
      </c>
      <c r="Q106" s="8">
        <f t="shared" si="1"/>
        <v>128.28</v>
      </c>
    </row>
    <row r="107" spans="1:17" ht="12.75">
      <c r="A107" s="30">
        <v>305</v>
      </c>
      <c r="B107" s="16" t="s">
        <v>208</v>
      </c>
      <c r="C107" s="16" t="s">
        <v>117</v>
      </c>
      <c r="D107" s="16" t="s">
        <v>76</v>
      </c>
      <c r="Q107" s="8">
        <f t="shared" si="1"/>
        <v>0</v>
      </c>
    </row>
    <row r="108" spans="1:17" ht="12.75">
      <c r="A108" s="30">
        <v>306</v>
      </c>
      <c r="B108" s="16" t="s">
        <v>102</v>
      </c>
      <c r="C108" s="16" t="s">
        <v>209</v>
      </c>
      <c r="D108" s="16" t="s">
        <v>28</v>
      </c>
      <c r="Q108" s="8">
        <f t="shared" si="1"/>
        <v>0</v>
      </c>
    </row>
    <row r="109" spans="1:17" ht="12.75">
      <c r="A109" s="30">
        <v>307</v>
      </c>
      <c r="B109" s="23" t="s">
        <v>210</v>
      </c>
      <c r="C109" s="18" t="s">
        <v>211</v>
      </c>
      <c r="D109" s="18" t="s">
        <v>212</v>
      </c>
      <c r="Q109" s="8">
        <f t="shared" si="1"/>
        <v>0</v>
      </c>
    </row>
    <row r="110" spans="1:17" ht="12.75">
      <c r="A110" s="30">
        <v>308</v>
      </c>
      <c r="B110" s="17" t="s">
        <v>51</v>
      </c>
      <c r="C110" s="18" t="s">
        <v>213</v>
      </c>
      <c r="D110" s="18" t="s">
        <v>25</v>
      </c>
      <c r="Q110" s="8">
        <f t="shared" si="1"/>
        <v>0</v>
      </c>
    </row>
    <row r="111" spans="1:17" ht="12.75">
      <c r="A111" s="30">
        <v>309</v>
      </c>
      <c r="B111" s="17" t="s">
        <v>214</v>
      </c>
      <c r="C111" s="18" t="s">
        <v>73</v>
      </c>
      <c r="D111" s="18" t="s">
        <v>76</v>
      </c>
      <c r="Q111" s="8">
        <f t="shared" si="1"/>
        <v>0</v>
      </c>
    </row>
    <row r="112" spans="1:17" ht="12.75">
      <c r="A112" s="30">
        <v>310</v>
      </c>
      <c r="B112" s="17" t="s">
        <v>109</v>
      </c>
      <c r="C112" s="18" t="s">
        <v>215</v>
      </c>
      <c r="D112" s="18" t="s">
        <v>44</v>
      </c>
      <c r="Q112" s="8">
        <f t="shared" si="1"/>
        <v>0</v>
      </c>
    </row>
    <row r="113" spans="1:17" ht="12.75">
      <c r="A113" s="30">
        <v>311</v>
      </c>
      <c r="B113" s="17" t="s">
        <v>216</v>
      </c>
      <c r="C113" s="18" t="s">
        <v>217</v>
      </c>
      <c r="D113" s="18" t="s">
        <v>34</v>
      </c>
      <c r="E113" s="8" t="s">
        <v>318</v>
      </c>
      <c r="F113" s="8" t="s">
        <v>355</v>
      </c>
      <c r="G113" s="8" t="s">
        <v>383</v>
      </c>
      <c r="H113" s="8" t="s">
        <v>352</v>
      </c>
      <c r="Q113" s="8">
        <f t="shared" si="1"/>
        <v>128.7</v>
      </c>
    </row>
    <row r="114" spans="1:17" ht="12.75">
      <c r="A114" s="30">
        <v>312</v>
      </c>
      <c r="B114" s="16" t="s">
        <v>48</v>
      </c>
      <c r="C114" s="16" t="s">
        <v>218</v>
      </c>
      <c r="D114" s="16" t="s">
        <v>50</v>
      </c>
      <c r="E114" s="8" t="s">
        <v>319</v>
      </c>
      <c r="F114" s="8" t="s">
        <v>338</v>
      </c>
      <c r="G114" s="8" t="s">
        <v>384</v>
      </c>
      <c r="H114" s="8" t="s">
        <v>412</v>
      </c>
      <c r="Q114" s="8">
        <f t="shared" si="1"/>
        <v>128.16</v>
      </c>
    </row>
    <row r="115" spans="1:17" ht="12.75">
      <c r="A115" s="30">
        <v>313</v>
      </c>
      <c r="B115" s="17" t="s">
        <v>219</v>
      </c>
      <c r="C115" s="18" t="s">
        <v>220</v>
      </c>
      <c r="D115" s="18" t="s">
        <v>47</v>
      </c>
      <c r="E115" s="8" t="s">
        <v>320</v>
      </c>
      <c r="F115" s="8" t="s">
        <v>357</v>
      </c>
      <c r="G115" s="8" t="s">
        <v>385</v>
      </c>
      <c r="H115" s="8" t="s">
        <v>405</v>
      </c>
      <c r="Q115" s="8">
        <f t="shared" si="1"/>
        <v>127.99</v>
      </c>
    </row>
    <row r="116" spans="1:17" ht="12.75">
      <c r="A116" s="30">
        <v>314</v>
      </c>
      <c r="B116" s="17" t="s">
        <v>221</v>
      </c>
      <c r="C116" s="18" t="s">
        <v>222</v>
      </c>
      <c r="D116" s="18" t="s">
        <v>39</v>
      </c>
      <c r="E116" s="8" t="s">
        <v>321</v>
      </c>
      <c r="F116" s="8" t="s">
        <v>356</v>
      </c>
      <c r="G116" s="8" t="s">
        <v>386</v>
      </c>
      <c r="H116" s="8" t="s">
        <v>413</v>
      </c>
      <c r="Q116" s="8">
        <f t="shared" si="1"/>
        <v>129.3</v>
      </c>
    </row>
    <row r="117" spans="1:17" ht="12.75">
      <c r="A117" s="30">
        <v>315</v>
      </c>
      <c r="B117" s="17" t="s">
        <v>165</v>
      </c>
      <c r="C117" s="18" t="s">
        <v>223</v>
      </c>
      <c r="D117" s="18" t="s">
        <v>47</v>
      </c>
      <c r="E117" s="8" t="s">
        <v>322</v>
      </c>
      <c r="F117" s="8" t="s">
        <v>359</v>
      </c>
      <c r="G117" s="8" t="s">
        <v>387</v>
      </c>
      <c r="H117" s="8" t="s">
        <v>378</v>
      </c>
      <c r="Q117" s="8">
        <f t="shared" si="1"/>
        <v>128.22</v>
      </c>
    </row>
    <row r="118" spans="1:17" ht="12.75">
      <c r="A118" s="30">
        <v>316</v>
      </c>
      <c r="B118" s="17" t="s">
        <v>102</v>
      </c>
      <c r="C118" s="18" t="s">
        <v>224</v>
      </c>
      <c r="D118" s="18" t="s">
        <v>28</v>
      </c>
      <c r="Q118" s="8">
        <f t="shared" si="1"/>
        <v>0</v>
      </c>
    </row>
    <row r="119" spans="1:17" ht="12.75">
      <c r="A119" s="30">
        <v>317</v>
      </c>
      <c r="B119" s="16" t="s">
        <v>210</v>
      </c>
      <c r="C119" s="16" t="s">
        <v>225</v>
      </c>
      <c r="D119" s="16" t="s">
        <v>212</v>
      </c>
      <c r="Q119" s="8">
        <f t="shared" si="1"/>
        <v>0</v>
      </c>
    </row>
    <row r="120" spans="1:17" ht="12.75">
      <c r="A120" s="30">
        <v>318</v>
      </c>
      <c r="B120" s="16" t="s">
        <v>226</v>
      </c>
      <c r="C120" s="16" t="s">
        <v>227</v>
      </c>
      <c r="D120" s="16" t="s">
        <v>212</v>
      </c>
      <c r="E120" s="8" t="s">
        <v>323</v>
      </c>
      <c r="F120" s="8" t="s">
        <v>358</v>
      </c>
      <c r="G120" s="8" t="s">
        <v>357</v>
      </c>
      <c r="H120" s="8" t="s">
        <v>414</v>
      </c>
      <c r="Q120" s="8">
        <f t="shared" si="1"/>
        <v>127.82</v>
      </c>
    </row>
    <row r="121" spans="1:17" ht="12.75">
      <c r="A121" s="30">
        <v>319</v>
      </c>
      <c r="B121" s="16" t="s">
        <v>228</v>
      </c>
      <c r="C121" s="16" t="s">
        <v>218</v>
      </c>
      <c r="D121" s="16" t="s">
        <v>28</v>
      </c>
      <c r="E121" s="8" t="s">
        <v>324</v>
      </c>
      <c r="F121" s="8" t="s">
        <v>355</v>
      </c>
      <c r="G121" s="8" t="s">
        <v>385</v>
      </c>
      <c r="H121" s="8" t="s">
        <v>367</v>
      </c>
      <c r="Q121" s="8">
        <f t="shared" si="1"/>
        <v>128.27</v>
      </c>
    </row>
    <row r="122" spans="1:17" ht="12.75">
      <c r="A122" s="30">
        <v>320</v>
      </c>
      <c r="B122" s="16" t="s">
        <v>102</v>
      </c>
      <c r="C122" s="16" t="s">
        <v>229</v>
      </c>
      <c r="D122" s="16" t="s">
        <v>212</v>
      </c>
      <c r="E122" s="8" t="s">
        <v>325</v>
      </c>
      <c r="F122" s="8" t="s">
        <v>316</v>
      </c>
      <c r="G122" s="8" t="s">
        <v>388</v>
      </c>
      <c r="H122" s="8" t="s">
        <v>415</v>
      </c>
      <c r="Q122" s="8">
        <f t="shared" si="1"/>
        <v>126.31</v>
      </c>
    </row>
    <row r="123" spans="1:17" ht="12.75">
      <c r="A123" s="30">
        <v>321</v>
      </c>
      <c r="B123" s="16" t="s">
        <v>102</v>
      </c>
      <c r="C123" s="16" t="s">
        <v>103</v>
      </c>
      <c r="D123" s="16" t="s">
        <v>212</v>
      </c>
      <c r="Q123" s="8">
        <f t="shared" si="1"/>
        <v>0</v>
      </c>
    </row>
    <row r="124" spans="1:17" ht="12.75">
      <c r="A124" s="30">
        <v>322</v>
      </c>
      <c r="B124" s="17" t="s">
        <v>230</v>
      </c>
      <c r="C124" s="18" t="s">
        <v>36</v>
      </c>
      <c r="D124" s="18" t="s">
        <v>44</v>
      </c>
      <c r="E124" s="8" t="s">
        <v>326</v>
      </c>
      <c r="F124" s="8" t="s">
        <v>327</v>
      </c>
      <c r="G124" s="8" t="s">
        <v>358</v>
      </c>
      <c r="H124" s="8" t="s">
        <v>357</v>
      </c>
      <c r="Q124" s="8">
        <f t="shared" si="1"/>
        <v>128.02</v>
      </c>
    </row>
    <row r="125" spans="1:17" ht="12.75">
      <c r="A125" s="30">
        <v>323</v>
      </c>
      <c r="B125" s="16" t="s">
        <v>56</v>
      </c>
      <c r="C125" s="16" t="s">
        <v>133</v>
      </c>
      <c r="D125" s="16" t="s">
        <v>58</v>
      </c>
      <c r="E125" s="8" t="s">
        <v>327</v>
      </c>
      <c r="F125" s="8" t="s">
        <v>318</v>
      </c>
      <c r="G125" s="8" t="s">
        <v>327</v>
      </c>
      <c r="H125" s="8" t="s">
        <v>358</v>
      </c>
      <c r="Q125" s="8">
        <f t="shared" si="1"/>
        <v>128.36</v>
      </c>
    </row>
    <row r="126" spans="1:17" ht="12.75">
      <c r="A126" s="30">
        <v>324</v>
      </c>
      <c r="B126" s="23" t="s">
        <v>214</v>
      </c>
      <c r="C126" s="18" t="s">
        <v>231</v>
      </c>
      <c r="D126" s="18" t="s">
        <v>76</v>
      </c>
      <c r="Q126" s="8">
        <f t="shared" si="1"/>
        <v>0</v>
      </c>
    </row>
    <row r="127" spans="1:17" ht="12.75">
      <c r="A127" s="30">
        <v>325</v>
      </c>
      <c r="B127" s="16" t="s">
        <v>219</v>
      </c>
      <c r="C127" s="16" t="s">
        <v>232</v>
      </c>
      <c r="D127" s="16" t="s">
        <v>47</v>
      </c>
      <c r="E127" s="8" t="s">
        <v>328</v>
      </c>
      <c r="F127" s="8" t="s">
        <v>361</v>
      </c>
      <c r="G127" s="8" t="s">
        <v>387</v>
      </c>
      <c r="H127" s="8" t="s">
        <v>417</v>
      </c>
      <c r="Q127" s="8">
        <f t="shared" si="1"/>
        <v>127.96</v>
      </c>
    </row>
    <row r="128" spans="1:17" ht="12.75">
      <c r="A128" s="30">
        <v>326</v>
      </c>
      <c r="B128" s="17" t="s">
        <v>233</v>
      </c>
      <c r="C128" s="18" t="s">
        <v>234</v>
      </c>
      <c r="D128" s="18" t="s">
        <v>50</v>
      </c>
      <c r="E128" s="8" t="s">
        <v>329</v>
      </c>
      <c r="F128" s="8" t="s">
        <v>360</v>
      </c>
      <c r="G128" s="8" t="s">
        <v>389</v>
      </c>
      <c r="H128" s="8" t="s">
        <v>416</v>
      </c>
      <c r="Q128" s="8">
        <f t="shared" si="1"/>
        <v>128.6</v>
      </c>
    </row>
    <row r="129" spans="1:17" ht="12.75">
      <c r="A129" s="30">
        <v>327</v>
      </c>
      <c r="B129" s="16" t="s">
        <v>235</v>
      </c>
      <c r="C129" s="16" t="s">
        <v>205</v>
      </c>
      <c r="D129" s="16" t="s">
        <v>50</v>
      </c>
      <c r="Q129" s="8">
        <f t="shared" si="1"/>
        <v>0</v>
      </c>
    </row>
    <row r="130" spans="1:17" ht="12.75">
      <c r="A130" s="30">
        <v>328</v>
      </c>
      <c r="B130" s="17" t="s">
        <v>48</v>
      </c>
      <c r="C130" s="18" t="s">
        <v>236</v>
      </c>
      <c r="D130" s="18" t="s">
        <v>28</v>
      </c>
      <c r="Q130" s="8">
        <f t="shared" si="1"/>
        <v>0</v>
      </c>
    </row>
    <row r="131" spans="1:17" ht="12.75">
      <c r="A131" s="30">
        <v>329</v>
      </c>
      <c r="B131" s="31" t="s">
        <v>45</v>
      </c>
      <c r="C131" s="32" t="s">
        <v>237</v>
      </c>
      <c r="D131" s="32" t="s">
        <v>47</v>
      </c>
      <c r="E131" s="8" t="s">
        <v>330</v>
      </c>
      <c r="F131" s="8" t="s">
        <v>355</v>
      </c>
      <c r="G131" s="8" t="s">
        <v>390</v>
      </c>
      <c r="H131" s="8" t="s">
        <v>369</v>
      </c>
      <c r="Q131" s="8">
        <f t="shared" si="1"/>
        <v>128.63</v>
      </c>
    </row>
    <row r="132" spans="1:17" ht="12.75">
      <c r="A132" s="30">
        <v>330</v>
      </c>
      <c r="B132" s="37" t="s">
        <v>85</v>
      </c>
      <c r="C132" s="37" t="s">
        <v>38</v>
      </c>
      <c r="D132" s="37" t="s">
        <v>58</v>
      </c>
      <c r="E132" s="8" t="s">
        <v>331</v>
      </c>
      <c r="F132" s="8" t="s">
        <v>362</v>
      </c>
      <c r="G132" s="8" t="s">
        <v>327</v>
      </c>
      <c r="H132" s="8" t="s">
        <v>418</v>
      </c>
      <c r="Q132" s="8">
        <f t="shared" si="1"/>
        <v>128.1</v>
      </c>
    </row>
    <row r="133" spans="1:17" ht="12.75">
      <c r="A133" s="30">
        <v>331</v>
      </c>
      <c r="B133" s="16" t="s">
        <v>53</v>
      </c>
      <c r="C133" s="16" t="s">
        <v>238</v>
      </c>
      <c r="D133" s="16" t="s">
        <v>55</v>
      </c>
      <c r="E133" s="8" t="s">
        <v>332</v>
      </c>
      <c r="F133" s="8" t="s">
        <v>313</v>
      </c>
      <c r="G133" s="8" t="s">
        <v>332</v>
      </c>
      <c r="H133" s="8" t="s">
        <v>359</v>
      </c>
      <c r="Q133" s="8">
        <f t="shared" si="1"/>
        <v>128.53</v>
      </c>
    </row>
    <row r="134" spans="1:17" ht="12.75">
      <c r="A134" s="30">
        <v>332</v>
      </c>
      <c r="B134" s="16" t="s">
        <v>239</v>
      </c>
      <c r="C134" s="16" t="s">
        <v>240</v>
      </c>
      <c r="D134" s="16" t="s">
        <v>47</v>
      </c>
      <c r="E134" s="8" t="s">
        <v>333</v>
      </c>
      <c r="F134" s="8" t="s">
        <v>363</v>
      </c>
      <c r="G134" s="8" t="s">
        <v>391</v>
      </c>
      <c r="H134" s="8" t="s">
        <v>419</v>
      </c>
      <c r="Q134" s="8">
        <f aca="true" t="shared" si="2" ref="Q134:Q197">SUM(E134*$E$2+F134*$F$2+G134*$G$2+H134*$H$2+I134*$I$2+$J$2*J134+K134*$E$2+L134*$F$2+M134*$G$2+N134*$H$2+O134*$I$2+P134*$J$2)</f>
        <v>129.15</v>
      </c>
    </row>
    <row r="135" spans="1:17" ht="12.75">
      <c r="A135" s="30">
        <v>333</v>
      </c>
      <c r="B135" s="17" t="s">
        <v>241</v>
      </c>
      <c r="C135" s="18" t="s">
        <v>242</v>
      </c>
      <c r="D135" s="18" t="s">
        <v>39</v>
      </c>
      <c r="E135" s="8" t="s">
        <v>334</v>
      </c>
      <c r="F135" s="8" t="s">
        <v>365</v>
      </c>
      <c r="G135" s="8" t="s">
        <v>392</v>
      </c>
      <c r="H135" s="8" t="s">
        <v>420</v>
      </c>
      <c r="Q135" s="8">
        <f t="shared" si="2"/>
        <v>129.41</v>
      </c>
    </row>
    <row r="136" spans="1:17" ht="12.75">
      <c r="A136" s="30">
        <v>334</v>
      </c>
      <c r="B136" s="23" t="s">
        <v>243</v>
      </c>
      <c r="C136" s="18" t="s">
        <v>244</v>
      </c>
      <c r="D136" s="18" t="s">
        <v>58</v>
      </c>
      <c r="Q136" s="8">
        <f t="shared" si="2"/>
        <v>0</v>
      </c>
    </row>
    <row r="137" spans="1:17" ht="12.75">
      <c r="A137" s="30">
        <v>335</v>
      </c>
      <c r="B137" s="16" t="s">
        <v>245</v>
      </c>
      <c r="C137" s="16" t="s">
        <v>246</v>
      </c>
      <c r="D137" s="16" t="s">
        <v>28</v>
      </c>
      <c r="Q137" s="8">
        <f t="shared" si="2"/>
        <v>0</v>
      </c>
    </row>
    <row r="138" spans="1:17" ht="12.75">
      <c r="A138" s="30">
        <v>336</v>
      </c>
      <c r="B138" s="16" t="s">
        <v>247</v>
      </c>
      <c r="C138" s="16" t="s">
        <v>248</v>
      </c>
      <c r="D138" s="16" t="s">
        <v>55</v>
      </c>
      <c r="Q138" s="8">
        <f t="shared" si="2"/>
        <v>0</v>
      </c>
    </row>
    <row r="139" spans="1:17" ht="12.75">
      <c r="A139" s="30">
        <v>337</v>
      </c>
      <c r="B139" s="16" t="s">
        <v>249</v>
      </c>
      <c r="C139" s="16" t="s">
        <v>199</v>
      </c>
      <c r="D139" s="16" t="s">
        <v>250</v>
      </c>
      <c r="E139" s="8" t="s">
        <v>335</v>
      </c>
      <c r="F139" s="8" t="s">
        <v>364</v>
      </c>
      <c r="G139" s="8" t="s">
        <v>393</v>
      </c>
      <c r="H139" s="8" t="s">
        <v>371</v>
      </c>
      <c r="Q139" s="8">
        <f t="shared" si="2"/>
        <v>126.94</v>
      </c>
    </row>
    <row r="140" spans="1:17" ht="12.75">
      <c r="A140" s="30">
        <v>338</v>
      </c>
      <c r="B140" s="23" t="s">
        <v>251</v>
      </c>
      <c r="C140" s="22" t="s">
        <v>74</v>
      </c>
      <c r="D140" s="22" t="s">
        <v>96</v>
      </c>
      <c r="Q140" s="8">
        <f t="shared" si="2"/>
        <v>0</v>
      </c>
    </row>
    <row r="141" spans="1:17" ht="12.75">
      <c r="A141" s="30">
        <v>339</v>
      </c>
      <c r="B141" s="16" t="s">
        <v>106</v>
      </c>
      <c r="C141" s="16" t="s">
        <v>252</v>
      </c>
      <c r="D141" s="16" t="s">
        <v>50</v>
      </c>
      <c r="Q141" s="8">
        <f t="shared" si="2"/>
        <v>0</v>
      </c>
    </row>
    <row r="142" spans="1:17" ht="12.75">
      <c r="A142" s="30">
        <v>340</v>
      </c>
      <c r="B142" s="17" t="s">
        <v>51</v>
      </c>
      <c r="C142" s="18" t="s">
        <v>253</v>
      </c>
      <c r="D142" s="16" t="s">
        <v>25</v>
      </c>
      <c r="Q142" s="8">
        <f t="shared" si="2"/>
        <v>0</v>
      </c>
    </row>
    <row r="143" spans="1:17" ht="12.75">
      <c r="A143" s="30">
        <v>341</v>
      </c>
      <c r="B143" s="16" t="s">
        <v>254</v>
      </c>
      <c r="C143" s="16" t="s">
        <v>225</v>
      </c>
      <c r="D143" s="16" t="s">
        <v>55</v>
      </c>
      <c r="Q143" s="8">
        <f t="shared" si="2"/>
        <v>0</v>
      </c>
    </row>
    <row r="144" spans="1:17" ht="12.75">
      <c r="A144" s="30">
        <v>342</v>
      </c>
      <c r="B144" s="16" t="s">
        <v>26</v>
      </c>
      <c r="C144" s="16" t="s">
        <v>255</v>
      </c>
      <c r="D144" s="16" t="s">
        <v>28</v>
      </c>
      <c r="Q144" s="8">
        <f t="shared" si="2"/>
        <v>0</v>
      </c>
    </row>
    <row r="145" spans="1:17" ht="12.75">
      <c r="A145" s="30">
        <v>343</v>
      </c>
      <c r="B145" s="23" t="s">
        <v>61</v>
      </c>
      <c r="C145" s="18" t="s">
        <v>231</v>
      </c>
      <c r="D145" s="18" t="s">
        <v>55</v>
      </c>
      <c r="Q145" s="8">
        <f t="shared" si="2"/>
        <v>0</v>
      </c>
    </row>
    <row r="146" spans="1:17" ht="12.75">
      <c r="A146" s="30">
        <v>344</v>
      </c>
      <c r="B146" s="16" t="s">
        <v>256</v>
      </c>
      <c r="C146" s="16" t="s">
        <v>257</v>
      </c>
      <c r="D146" s="16" t="s">
        <v>50</v>
      </c>
      <c r="Q146" s="8">
        <f t="shared" si="2"/>
        <v>0</v>
      </c>
    </row>
    <row r="147" spans="1:17" ht="12.75">
      <c r="A147" s="30">
        <v>345</v>
      </c>
      <c r="B147" s="16" t="s">
        <v>251</v>
      </c>
      <c r="C147" s="16" t="s">
        <v>258</v>
      </c>
      <c r="D147" s="16" t="s">
        <v>96</v>
      </c>
      <c r="Q147" s="8">
        <f t="shared" si="2"/>
        <v>0</v>
      </c>
    </row>
    <row r="148" spans="1:17" ht="12.75">
      <c r="A148" s="30">
        <v>346</v>
      </c>
      <c r="B148" s="17" t="s">
        <v>72</v>
      </c>
      <c r="C148" s="18" t="s">
        <v>113</v>
      </c>
      <c r="D148" s="18" t="s">
        <v>69</v>
      </c>
      <c r="Q148" s="8">
        <f t="shared" si="2"/>
        <v>0</v>
      </c>
    </row>
    <row r="149" spans="1:17" ht="12.75">
      <c r="A149" s="30">
        <v>347</v>
      </c>
      <c r="B149" s="16" t="s">
        <v>259</v>
      </c>
      <c r="C149" s="16" t="s">
        <v>260</v>
      </c>
      <c r="D149" s="16" t="s">
        <v>50</v>
      </c>
      <c r="Q149" s="8">
        <f t="shared" si="2"/>
        <v>0</v>
      </c>
    </row>
    <row r="150" spans="1:17" ht="12.75">
      <c r="A150" s="30">
        <v>348</v>
      </c>
      <c r="B150" s="16" t="s">
        <v>261</v>
      </c>
      <c r="C150" s="16" t="s">
        <v>172</v>
      </c>
      <c r="D150" s="16" t="s">
        <v>58</v>
      </c>
      <c r="Q150" s="8">
        <f t="shared" si="2"/>
        <v>0</v>
      </c>
    </row>
    <row r="151" spans="1:17" ht="12.75">
      <c r="A151" s="30">
        <v>349</v>
      </c>
      <c r="B151" s="16" t="s">
        <v>262</v>
      </c>
      <c r="C151" s="16" t="s">
        <v>54</v>
      </c>
      <c r="D151" s="16" t="s">
        <v>69</v>
      </c>
      <c r="Q151" s="8">
        <f t="shared" si="2"/>
        <v>0</v>
      </c>
    </row>
    <row r="152" spans="1:17" ht="12.75">
      <c r="A152" s="30">
        <v>350</v>
      </c>
      <c r="B152" s="17" t="s">
        <v>152</v>
      </c>
      <c r="C152" s="18" t="s">
        <v>263</v>
      </c>
      <c r="D152" s="18" t="s">
        <v>34</v>
      </c>
      <c r="Q152" s="8">
        <f t="shared" si="2"/>
        <v>0</v>
      </c>
    </row>
    <row r="153" spans="1:17" ht="12.75">
      <c r="A153" s="30">
        <v>351</v>
      </c>
      <c r="B153" s="17" t="s">
        <v>97</v>
      </c>
      <c r="C153" s="18" t="s">
        <v>264</v>
      </c>
      <c r="D153" s="18" t="s">
        <v>34</v>
      </c>
      <c r="Q153" s="8">
        <f t="shared" si="2"/>
        <v>0</v>
      </c>
    </row>
    <row r="154" spans="1:17" ht="12.75">
      <c r="A154" s="30">
        <v>352</v>
      </c>
      <c r="B154" s="17" t="s">
        <v>230</v>
      </c>
      <c r="C154" s="18" t="s">
        <v>265</v>
      </c>
      <c r="D154" s="18" t="s">
        <v>44</v>
      </c>
      <c r="E154" s="8" t="s">
        <v>336</v>
      </c>
      <c r="F154" s="8" t="s">
        <v>367</v>
      </c>
      <c r="G154" s="8" t="s">
        <v>394</v>
      </c>
      <c r="H154" s="8" t="s">
        <v>367</v>
      </c>
      <c r="Q154" s="8">
        <f t="shared" si="2"/>
        <v>127.76</v>
      </c>
    </row>
    <row r="155" spans="1:17" ht="12.75">
      <c r="A155" s="30">
        <v>353</v>
      </c>
      <c r="B155" s="16" t="s">
        <v>266</v>
      </c>
      <c r="C155" s="16" t="s">
        <v>215</v>
      </c>
      <c r="D155" s="16" t="s">
        <v>34</v>
      </c>
      <c r="Q155" s="8">
        <f t="shared" si="2"/>
        <v>0</v>
      </c>
    </row>
    <row r="156" spans="1:17" ht="12.75">
      <c r="A156" s="30">
        <v>354</v>
      </c>
      <c r="B156" s="17" t="s">
        <v>83</v>
      </c>
      <c r="C156" s="18" t="s">
        <v>267</v>
      </c>
      <c r="D156" s="18" t="s">
        <v>44</v>
      </c>
      <c r="Q156" s="8">
        <f t="shared" si="2"/>
        <v>0</v>
      </c>
    </row>
    <row r="157" spans="1:17" ht="12.75">
      <c r="A157" s="30">
        <v>355</v>
      </c>
      <c r="B157" s="16" t="s">
        <v>268</v>
      </c>
      <c r="C157" s="16" t="s">
        <v>234</v>
      </c>
      <c r="D157" s="16" t="s">
        <v>269</v>
      </c>
      <c r="Q157" s="8">
        <f t="shared" si="2"/>
        <v>0</v>
      </c>
    </row>
    <row r="158" spans="1:17" ht="12.75">
      <c r="A158" s="30">
        <v>356</v>
      </c>
      <c r="B158" s="17" t="s">
        <v>169</v>
      </c>
      <c r="C158" s="18" t="s">
        <v>205</v>
      </c>
      <c r="D158" s="18" t="s">
        <v>34</v>
      </c>
      <c r="Q158" s="8">
        <f t="shared" si="2"/>
        <v>0</v>
      </c>
    </row>
    <row r="159" spans="1:17" ht="12.75">
      <c r="A159" s="30">
        <v>357</v>
      </c>
      <c r="B159" s="17" t="s">
        <v>226</v>
      </c>
      <c r="C159" s="18" t="s">
        <v>99</v>
      </c>
      <c r="D159" s="18" t="s">
        <v>212</v>
      </c>
      <c r="E159" s="8" t="s">
        <v>337</v>
      </c>
      <c r="F159" s="8" t="s">
        <v>366</v>
      </c>
      <c r="G159" s="8" t="s">
        <v>323</v>
      </c>
      <c r="H159" s="8" t="s">
        <v>358</v>
      </c>
      <c r="Q159" s="8">
        <f t="shared" si="2"/>
        <v>128.19</v>
      </c>
    </row>
    <row r="160" spans="1:17" ht="12.75">
      <c r="A160" s="30">
        <v>358</v>
      </c>
      <c r="B160" s="16" t="s">
        <v>270</v>
      </c>
      <c r="C160" s="16" t="s">
        <v>162</v>
      </c>
      <c r="D160" s="16" t="s">
        <v>25</v>
      </c>
      <c r="Q160" s="8">
        <f t="shared" si="2"/>
        <v>0</v>
      </c>
    </row>
    <row r="161" spans="1:17" ht="12.75">
      <c r="A161" s="30">
        <v>359</v>
      </c>
      <c r="B161" s="17" t="s">
        <v>102</v>
      </c>
      <c r="C161" s="18" t="s">
        <v>78</v>
      </c>
      <c r="D161" s="18" t="s">
        <v>212</v>
      </c>
      <c r="Q161" s="8">
        <f t="shared" si="2"/>
        <v>0</v>
      </c>
    </row>
    <row r="162" spans="1:17" ht="12.75">
      <c r="A162" s="30">
        <v>360</v>
      </c>
      <c r="B162" s="16" t="s">
        <v>271</v>
      </c>
      <c r="C162" s="16" t="s">
        <v>74</v>
      </c>
      <c r="D162" s="16" t="s">
        <v>25</v>
      </c>
      <c r="Q162" s="8">
        <f t="shared" si="2"/>
        <v>0</v>
      </c>
    </row>
    <row r="163" spans="1:17" ht="12.75">
      <c r="A163" s="30">
        <v>361</v>
      </c>
      <c r="B163" s="16" t="s">
        <v>272</v>
      </c>
      <c r="C163" s="16" t="s">
        <v>273</v>
      </c>
      <c r="D163" s="33" t="s">
        <v>34</v>
      </c>
      <c r="Q163" s="8">
        <f t="shared" si="2"/>
        <v>0</v>
      </c>
    </row>
    <row r="164" spans="1:17" ht="12.75">
      <c r="A164" s="30">
        <v>362</v>
      </c>
      <c r="B164" s="25" t="s">
        <v>274</v>
      </c>
      <c r="C164" s="26" t="s">
        <v>172</v>
      </c>
      <c r="D164" s="26" t="s">
        <v>58</v>
      </c>
      <c r="Q164" s="8">
        <f t="shared" si="2"/>
        <v>0</v>
      </c>
    </row>
    <row r="165" spans="1:17" ht="12.75">
      <c r="A165" s="30">
        <v>363</v>
      </c>
      <c r="B165" s="19" t="s">
        <v>104</v>
      </c>
      <c r="C165" s="19" t="s">
        <v>275</v>
      </c>
      <c r="D165" s="19" t="s">
        <v>58</v>
      </c>
      <c r="Q165" s="8">
        <f t="shared" si="2"/>
        <v>0</v>
      </c>
    </row>
    <row r="166" spans="1:17" ht="12.75">
      <c r="A166" s="30">
        <v>364</v>
      </c>
      <c r="B166" s="17" t="s">
        <v>116</v>
      </c>
      <c r="C166" s="18" t="s">
        <v>117</v>
      </c>
      <c r="D166" s="18" t="s">
        <v>55</v>
      </c>
      <c r="Q166" s="8">
        <f t="shared" si="2"/>
        <v>0</v>
      </c>
    </row>
    <row r="167" spans="1:17" ht="12.75">
      <c r="A167" s="30">
        <v>365</v>
      </c>
      <c r="B167" s="16" t="s">
        <v>276</v>
      </c>
      <c r="C167" s="16" t="s">
        <v>277</v>
      </c>
      <c r="D167" s="33" t="s">
        <v>50</v>
      </c>
      <c r="E167" s="8" t="s">
        <v>338</v>
      </c>
      <c r="F167" s="8" t="s">
        <v>369</v>
      </c>
      <c r="G167" s="8" t="s">
        <v>395</v>
      </c>
      <c r="H167" s="8" t="s">
        <v>365</v>
      </c>
      <c r="Q167" s="8">
        <f t="shared" si="2"/>
        <v>128.63</v>
      </c>
    </row>
    <row r="168" spans="1:17" ht="12.75">
      <c r="A168" s="30">
        <v>366</v>
      </c>
      <c r="B168" s="17" t="s">
        <v>198</v>
      </c>
      <c r="C168" s="18" t="s">
        <v>278</v>
      </c>
      <c r="D168" s="18" t="s">
        <v>96</v>
      </c>
      <c r="Q168" s="8">
        <f t="shared" si="2"/>
        <v>0</v>
      </c>
    </row>
    <row r="169" spans="1:17" ht="12.75">
      <c r="A169" s="30">
        <v>367</v>
      </c>
      <c r="B169" s="17" t="s">
        <v>279</v>
      </c>
      <c r="C169" s="18" t="s">
        <v>280</v>
      </c>
      <c r="D169" s="18" t="s">
        <v>96</v>
      </c>
      <c r="Q169" s="8">
        <f t="shared" si="2"/>
        <v>0</v>
      </c>
    </row>
    <row r="170" spans="1:17" ht="12.75">
      <c r="A170" s="30">
        <v>368</v>
      </c>
      <c r="B170" s="17" t="s">
        <v>167</v>
      </c>
      <c r="C170" s="18" t="s">
        <v>168</v>
      </c>
      <c r="D170" s="18" t="s">
        <v>96</v>
      </c>
      <c r="Q170" s="8">
        <f t="shared" si="2"/>
        <v>0</v>
      </c>
    </row>
    <row r="171" spans="1:17" ht="12.75">
      <c r="A171" s="30">
        <v>369</v>
      </c>
      <c r="B171" s="16" t="s">
        <v>195</v>
      </c>
      <c r="C171" s="16" t="s">
        <v>74</v>
      </c>
      <c r="D171" s="16" t="s">
        <v>28</v>
      </c>
      <c r="E171" s="8" t="s">
        <v>339</v>
      </c>
      <c r="F171" s="8" t="s">
        <v>368</v>
      </c>
      <c r="G171" s="8" t="s">
        <v>396</v>
      </c>
      <c r="H171" s="8" t="s">
        <v>421</v>
      </c>
      <c r="Q171" s="8">
        <f t="shared" si="2"/>
        <v>130.24</v>
      </c>
    </row>
    <row r="172" spans="1:17" ht="12.75">
      <c r="A172" s="30">
        <v>370</v>
      </c>
      <c r="B172" s="16"/>
      <c r="C172" s="16"/>
      <c r="D172" s="16"/>
      <c r="Q172" s="8">
        <f t="shared" si="2"/>
        <v>0</v>
      </c>
    </row>
    <row r="173" spans="1:17" ht="12.75">
      <c r="A173" s="30">
        <v>371</v>
      </c>
      <c r="B173" s="16"/>
      <c r="C173" s="16"/>
      <c r="D173" s="16"/>
      <c r="Q173" s="8">
        <f t="shared" si="2"/>
        <v>0</v>
      </c>
    </row>
    <row r="174" spans="1:17" ht="12.75">
      <c r="A174" s="30">
        <v>372</v>
      </c>
      <c r="B174" s="16"/>
      <c r="C174" s="16"/>
      <c r="D174" s="16"/>
      <c r="Q174" s="8">
        <f t="shared" si="2"/>
        <v>0</v>
      </c>
    </row>
    <row r="175" spans="1:17" ht="12.75">
      <c r="A175" s="30">
        <v>373</v>
      </c>
      <c r="B175" s="16"/>
      <c r="C175" s="16"/>
      <c r="D175" s="16"/>
      <c r="Q175" s="8">
        <f t="shared" si="2"/>
        <v>0</v>
      </c>
    </row>
    <row r="176" spans="1:17" ht="12.75">
      <c r="A176" s="30">
        <v>374</v>
      </c>
      <c r="B176" s="17"/>
      <c r="C176" s="18"/>
      <c r="D176" s="18"/>
      <c r="Q176" s="8">
        <f t="shared" si="2"/>
        <v>0</v>
      </c>
    </row>
    <row r="177" spans="1:17" ht="12.75">
      <c r="A177" s="30">
        <v>375</v>
      </c>
      <c r="B177" s="17"/>
      <c r="C177" s="18"/>
      <c r="D177" s="18"/>
      <c r="Q177" s="8">
        <f t="shared" si="2"/>
        <v>0</v>
      </c>
    </row>
    <row r="178" spans="1:17" ht="12.75">
      <c r="A178" s="30">
        <v>376</v>
      </c>
      <c r="B178" s="23"/>
      <c r="C178" s="18"/>
      <c r="D178" s="18"/>
      <c r="Q178" s="8">
        <f t="shared" si="2"/>
        <v>0</v>
      </c>
    </row>
    <row r="179" spans="1:17" ht="12.75">
      <c r="A179" s="30">
        <v>377</v>
      </c>
      <c r="B179" s="16"/>
      <c r="C179" s="16"/>
      <c r="D179" s="16"/>
      <c r="Q179" s="8">
        <f t="shared" si="2"/>
        <v>0</v>
      </c>
    </row>
    <row r="180" spans="1:17" ht="12.75">
      <c r="A180" s="30">
        <v>378</v>
      </c>
      <c r="B180" s="16"/>
      <c r="C180" s="16"/>
      <c r="D180" s="16"/>
      <c r="Q180" s="8">
        <f t="shared" si="2"/>
        <v>0</v>
      </c>
    </row>
    <row r="181" spans="1:17" ht="12.75">
      <c r="A181" s="30">
        <v>379</v>
      </c>
      <c r="B181" s="16"/>
      <c r="C181" s="16"/>
      <c r="D181" s="16"/>
      <c r="Q181" s="8">
        <f t="shared" si="2"/>
        <v>0</v>
      </c>
    </row>
    <row r="182" spans="1:17" ht="12.75">
      <c r="A182" s="30">
        <v>380</v>
      </c>
      <c r="B182" s="16"/>
      <c r="C182" s="16"/>
      <c r="D182" s="16"/>
      <c r="Q182" s="8">
        <f t="shared" si="2"/>
        <v>0</v>
      </c>
    </row>
    <row r="183" spans="1:17" ht="12.75">
      <c r="A183" s="30">
        <v>381</v>
      </c>
      <c r="B183" s="16"/>
      <c r="C183" s="16"/>
      <c r="D183" s="16"/>
      <c r="Q183" s="8">
        <f t="shared" si="2"/>
        <v>0</v>
      </c>
    </row>
    <row r="184" spans="1:17" ht="12.75">
      <c r="A184" s="30">
        <v>501</v>
      </c>
      <c r="B184" s="16" t="s">
        <v>214</v>
      </c>
      <c r="C184" s="16" t="s">
        <v>281</v>
      </c>
      <c r="D184" s="16" t="s">
        <v>76</v>
      </c>
      <c r="Q184" s="8">
        <f t="shared" si="2"/>
        <v>0</v>
      </c>
    </row>
    <row r="185" spans="1:17" ht="12.75">
      <c r="A185" s="30">
        <v>502</v>
      </c>
      <c r="B185" s="17" t="s">
        <v>206</v>
      </c>
      <c r="C185" s="18" t="s">
        <v>94</v>
      </c>
      <c r="D185" s="18" t="s">
        <v>44</v>
      </c>
      <c r="E185" s="8" t="s">
        <v>338</v>
      </c>
      <c r="F185" s="8" t="s">
        <v>370</v>
      </c>
      <c r="G185" s="8" t="s">
        <v>397</v>
      </c>
      <c r="H185" s="8" t="s">
        <v>340</v>
      </c>
      <c r="Q185" s="8">
        <f t="shared" si="2"/>
        <v>128.48</v>
      </c>
    </row>
    <row r="186" spans="1:17" ht="12.75">
      <c r="A186" s="30">
        <v>503</v>
      </c>
      <c r="B186" s="16" t="s">
        <v>37</v>
      </c>
      <c r="C186" s="16" t="s">
        <v>282</v>
      </c>
      <c r="D186" s="16" t="s">
        <v>39</v>
      </c>
      <c r="E186" s="8">
        <v>31.63</v>
      </c>
      <c r="F186" s="8" t="s">
        <v>330</v>
      </c>
      <c r="G186" s="8" t="s">
        <v>398</v>
      </c>
      <c r="H186" s="8" t="s">
        <v>341</v>
      </c>
      <c r="Q186" s="8">
        <f t="shared" si="2"/>
        <v>127.92</v>
      </c>
    </row>
    <row r="187" spans="1:17" ht="12.75">
      <c r="A187" s="30">
        <v>504</v>
      </c>
      <c r="B187" s="17" t="s">
        <v>283</v>
      </c>
      <c r="C187" s="18" t="s">
        <v>284</v>
      </c>
      <c r="D187" s="18" t="s">
        <v>269</v>
      </c>
      <c r="Q187" s="8">
        <f t="shared" si="2"/>
        <v>0</v>
      </c>
    </row>
    <row r="188" spans="1:17" ht="12.75">
      <c r="A188" s="30">
        <v>505</v>
      </c>
      <c r="B188" s="17" t="s">
        <v>226</v>
      </c>
      <c r="C188" s="18" t="s">
        <v>115</v>
      </c>
      <c r="D188" s="18" t="s">
        <v>212</v>
      </c>
      <c r="Q188" s="8">
        <f t="shared" si="2"/>
        <v>0</v>
      </c>
    </row>
    <row r="189" spans="1:17" ht="12.75">
      <c r="A189" s="30">
        <v>506</v>
      </c>
      <c r="B189" s="16" t="s">
        <v>285</v>
      </c>
      <c r="C189" s="16" t="s">
        <v>264</v>
      </c>
      <c r="D189" s="16" t="s">
        <v>212</v>
      </c>
      <c r="Q189" s="8">
        <f t="shared" si="2"/>
        <v>0</v>
      </c>
    </row>
    <row r="190" spans="1:17" ht="12.75">
      <c r="A190" s="30">
        <v>507</v>
      </c>
      <c r="B190" s="23" t="s">
        <v>56</v>
      </c>
      <c r="C190" s="22" t="s">
        <v>286</v>
      </c>
      <c r="D190" s="22" t="s">
        <v>58</v>
      </c>
      <c r="E190" s="8" t="s">
        <v>341</v>
      </c>
      <c r="F190" s="8" t="s">
        <v>313</v>
      </c>
      <c r="G190" s="8" t="s">
        <v>341</v>
      </c>
      <c r="H190" s="8" t="s">
        <v>423</v>
      </c>
      <c r="Q190" s="8">
        <f t="shared" si="2"/>
        <v>129.16</v>
      </c>
    </row>
    <row r="191" spans="1:17" ht="12.75">
      <c r="A191" s="30">
        <v>508</v>
      </c>
      <c r="B191" s="16" t="s">
        <v>287</v>
      </c>
      <c r="C191" s="16" t="s">
        <v>284</v>
      </c>
      <c r="D191" s="16" t="s">
        <v>269</v>
      </c>
      <c r="Q191" s="8">
        <f t="shared" si="2"/>
        <v>0</v>
      </c>
    </row>
    <row r="192" spans="1:17" ht="12.75">
      <c r="A192" s="30">
        <v>509</v>
      </c>
      <c r="B192" s="17" t="s">
        <v>288</v>
      </c>
      <c r="C192" s="18" t="s">
        <v>289</v>
      </c>
      <c r="D192" s="18" t="s">
        <v>212</v>
      </c>
      <c r="Q192" s="8">
        <f t="shared" si="2"/>
        <v>0</v>
      </c>
    </row>
    <row r="193" spans="1:17" ht="12.75">
      <c r="A193" s="30">
        <v>510</v>
      </c>
      <c r="B193" s="16" t="s">
        <v>81</v>
      </c>
      <c r="C193" s="16" t="s">
        <v>290</v>
      </c>
      <c r="D193" s="16" t="s">
        <v>44</v>
      </c>
      <c r="Q193" s="8">
        <f t="shared" si="2"/>
        <v>0</v>
      </c>
    </row>
    <row r="194" spans="1:17" ht="12.75">
      <c r="A194" s="30">
        <v>511</v>
      </c>
      <c r="B194" s="16" t="s">
        <v>241</v>
      </c>
      <c r="C194" s="16" t="s">
        <v>264</v>
      </c>
      <c r="D194" s="16" t="s">
        <v>39</v>
      </c>
      <c r="Q194" s="8">
        <f t="shared" si="2"/>
        <v>0</v>
      </c>
    </row>
    <row r="195" spans="1:17" ht="12.75">
      <c r="A195" s="30">
        <v>512</v>
      </c>
      <c r="B195" s="16" t="s">
        <v>102</v>
      </c>
      <c r="C195" s="16" t="s">
        <v>291</v>
      </c>
      <c r="D195" s="16" t="s">
        <v>212</v>
      </c>
      <c r="Q195" s="8">
        <f t="shared" si="2"/>
        <v>0</v>
      </c>
    </row>
    <row r="196" spans="1:17" ht="12.75">
      <c r="A196" s="30">
        <v>513</v>
      </c>
      <c r="B196" s="19" t="s">
        <v>292</v>
      </c>
      <c r="C196" s="19" t="s">
        <v>293</v>
      </c>
      <c r="D196" s="19" t="s">
        <v>212</v>
      </c>
      <c r="Q196" s="8">
        <f t="shared" si="2"/>
        <v>0</v>
      </c>
    </row>
    <row r="197" spans="1:17" ht="12.75">
      <c r="A197" s="30">
        <v>514</v>
      </c>
      <c r="B197" s="16" t="s">
        <v>114</v>
      </c>
      <c r="C197" s="16" t="s">
        <v>205</v>
      </c>
      <c r="D197" s="16" t="s">
        <v>58</v>
      </c>
      <c r="Q197" s="8">
        <f t="shared" si="2"/>
        <v>0</v>
      </c>
    </row>
    <row r="198" spans="1:17" ht="12.75">
      <c r="A198" s="30">
        <v>515</v>
      </c>
      <c r="B198" s="19" t="s">
        <v>294</v>
      </c>
      <c r="C198" s="19" t="s">
        <v>295</v>
      </c>
      <c r="D198" s="19" t="s">
        <v>58</v>
      </c>
      <c r="Q198" s="8">
        <f aca="true" t="shared" si="3" ref="Q198:Q261">SUM(E198*$E$2+F198*$F$2+G198*$G$2+H198*$H$2+I198*$I$2+$J$2*J198+K198*$E$2+L198*$F$2+M198*$G$2+N198*$H$2+O198*$I$2+P198*$J$2)</f>
        <v>0</v>
      </c>
    </row>
    <row r="199" spans="1:17" ht="12.75">
      <c r="A199" s="30">
        <v>516</v>
      </c>
      <c r="B199" s="19" t="s">
        <v>296</v>
      </c>
      <c r="C199" s="19" t="s">
        <v>177</v>
      </c>
      <c r="D199" s="19" t="s">
        <v>44</v>
      </c>
      <c r="Q199" s="8">
        <f t="shared" si="3"/>
        <v>0</v>
      </c>
    </row>
    <row r="200" spans="1:17" ht="12.75">
      <c r="A200" s="30">
        <v>517</v>
      </c>
      <c r="B200" s="25" t="s">
        <v>204</v>
      </c>
      <c r="C200" s="40" t="s">
        <v>205</v>
      </c>
      <c r="D200" s="27" t="s">
        <v>28</v>
      </c>
      <c r="E200" s="8" t="s">
        <v>335</v>
      </c>
      <c r="F200" s="8" t="s">
        <v>371</v>
      </c>
      <c r="G200" s="8" t="s">
        <v>399</v>
      </c>
      <c r="H200" s="8" t="s">
        <v>422</v>
      </c>
      <c r="Q200" s="8">
        <f t="shared" si="3"/>
        <v>127.07</v>
      </c>
    </row>
    <row r="201" spans="1:17" ht="12.75">
      <c r="A201" s="30">
        <v>518</v>
      </c>
      <c r="B201" s="16"/>
      <c r="C201" s="16"/>
      <c r="D201" s="16"/>
      <c r="Q201" s="8">
        <f t="shared" si="3"/>
        <v>0</v>
      </c>
    </row>
    <row r="202" spans="1:17" ht="12.75">
      <c r="A202" s="36">
        <v>601</v>
      </c>
      <c r="B202" s="39" t="s">
        <v>299</v>
      </c>
      <c r="C202" s="16" t="s">
        <v>300</v>
      </c>
      <c r="D202" s="16" t="s">
        <v>250</v>
      </c>
      <c r="E202" s="8">
        <v>33.41</v>
      </c>
      <c r="F202" s="8">
        <v>32.13</v>
      </c>
      <c r="G202" s="8" t="s">
        <v>308</v>
      </c>
      <c r="H202" s="8" t="s">
        <v>406</v>
      </c>
      <c r="Q202" s="8">
        <f t="shared" si="3"/>
        <v>131.28</v>
      </c>
    </row>
    <row r="203" spans="1:17" ht="12.75">
      <c r="A203" s="6">
        <v>999</v>
      </c>
      <c r="B203" s="34" t="s">
        <v>297</v>
      </c>
      <c r="C203" s="34" t="s">
        <v>297</v>
      </c>
      <c r="D203" s="34" t="s">
        <v>297</v>
      </c>
      <c r="E203" s="8" t="s">
        <v>315</v>
      </c>
      <c r="F203" s="8" t="s">
        <v>372</v>
      </c>
      <c r="G203" s="8" t="s">
        <v>381</v>
      </c>
      <c r="H203" s="8" t="s">
        <v>410</v>
      </c>
      <c r="Q203" s="8">
        <f t="shared" si="3"/>
        <v>82</v>
      </c>
    </row>
    <row r="204" spans="1:17" ht="12.75">
      <c r="A204" s="35"/>
      <c r="B204" s="38"/>
      <c r="Q204" s="8">
        <f t="shared" si="3"/>
        <v>0</v>
      </c>
    </row>
    <row r="205" ht="12.75">
      <c r="Q205" s="8">
        <f t="shared" si="3"/>
        <v>0</v>
      </c>
    </row>
    <row r="206" ht="12.75">
      <c r="Q206" s="8">
        <f t="shared" si="3"/>
        <v>0</v>
      </c>
    </row>
    <row r="207" ht="12.75">
      <c r="Q207" s="8">
        <f t="shared" si="3"/>
        <v>0</v>
      </c>
    </row>
    <row r="208" ht="12.75">
      <c r="Q208" s="8">
        <f t="shared" si="3"/>
        <v>0</v>
      </c>
    </row>
    <row r="209" ht="12.75">
      <c r="Q209" s="8">
        <f t="shared" si="3"/>
        <v>0</v>
      </c>
    </row>
    <row r="210" ht="12.75">
      <c r="Q210" s="8">
        <f t="shared" si="3"/>
        <v>0</v>
      </c>
    </row>
    <row r="211" ht="12.75">
      <c r="Q211" s="8">
        <f t="shared" si="3"/>
        <v>0</v>
      </c>
    </row>
    <row r="212" ht="12.75">
      <c r="Q212" s="8">
        <f t="shared" si="3"/>
        <v>0</v>
      </c>
    </row>
    <row r="213" ht="12.75">
      <c r="Q213" s="8">
        <f t="shared" si="3"/>
        <v>0</v>
      </c>
    </row>
    <row r="214" ht="12.75">
      <c r="Q214" s="8">
        <f t="shared" si="3"/>
        <v>0</v>
      </c>
    </row>
    <row r="215" ht="12.75">
      <c r="Q215" s="8">
        <f t="shared" si="3"/>
        <v>0</v>
      </c>
    </row>
    <row r="216" ht="12.75">
      <c r="Q216" s="8">
        <f t="shared" si="3"/>
        <v>0</v>
      </c>
    </row>
    <row r="217" ht="12.75">
      <c r="Q217" s="8">
        <f t="shared" si="3"/>
        <v>0</v>
      </c>
    </row>
    <row r="218" ht="12.75">
      <c r="Q218" s="8">
        <f t="shared" si="3"/>
        <v>0</v>
      </c>
    </row>
    <row r="219" ht="12.75">
      <c r="Q219" s="8">
        <f t="shared" si="3"/>
        <v>0</v>
      </c>
    </row>
    <row r="220" ht="12.75">
      <c r="Q220" s="8">
        <f t="shared" si="3"/>
        <v>0</v>
      </c>
    </row>
    <row r="221" ht="12.75">
      <c r="Q221" s="8">
        <f t="shared" si="3"/>
        <v>0</v>
      </c>
    </row>
    <row r="222" ht="12.75">
      <c r="Q222" s="8">
        <f t="shared" si="3"/>
        <v>0</v>
      </c>
    </row>
    <row r="223" ht="12.75">
      <c r="Q223" s="8">
        <f t="shared" si="3"/>
        <v>0</v>
      </c>
    </row>
    <row r="224" ht="12.75">
      <c r="Q224" s="8">
        <f t="shared" si="3"/>
        <v>0</v>
      </c>
    </row>
    <row r="225" ht="12.75">
      <c r="Q225" s="8">
        <f t="shared" si="3"/>
        <v>0</v>
      </c>
    </row>
    <row r="226" ht="12.75">
      <c r="Q226" s="8">
        <f t="shared" si="3"/>
        <v>0</v>
      </c>
    </row>
    <row r="227" ht="12.75">
      <c r="Q227" s="8">
        <f t="shared" si="3"/>
        <v>0</v>
      </c>
    </row>
    <row r="228" ht="12.75">
      <c r="Q228" s="8">
        <f t="shared" si="3"/>
        <v>0</v>
      </c>
    </row>
    <row r="229" ht="12.75">
      <c r="Q229" s="8">
        <f t="shared" si="3"/>
        <v>0</v>
      </c>
    </row>
    <row r="230" ht="12.75">
      <c r="Q230" s="8">
        <f t="shared" si="3"/>
        <v>0</v>
      </c>
    </row>
    <row r="231" ht="12.75">
      <c r="Q231" s="8">
        <f t="shared" si="3"/>
        <v>0</v>
      </c>
    </row>
    <row r="232" ht="12.75">
      <c r="Q232" s="8">
        <f t="shared" si="3"/>
        <v>0</v>
      </c>
    </row>
    <row r="233" ht="12.75">
      <c r="Q233" s="8">
        <f t="shared" si="3"/>
        <v>0</v>
      </c>
    </row>
    <row r="234" ht="12.75">
      <c r="Q234" s="8">
        <f t="shared" si="3"/>
        <v>0</v>
      </c>
    </row>
    <row r="235" ht="12.75">
      <c r="Q235" s="8">
        <f t="shared" si="3"/>
        <v>0</v>
      </c>
    </row>
    <row r="236" ht="12.75">
      <c r="Q236" s="8">
        <f t="shared" si="3"/>
        <v>0</v>
      </c>
    </row>
    <row r="237" ht="12.75">
      <c r="Q237" s="8">
        <f t="shared" si="3"/>
        <v>0</v>
      </c>
    </row>
    <row r="238" ht="12.75">
      <c r="Q238" s="8">
        <f t="shared" si="3"/>
        <v>0</v>
      </c>
    </row>
    <row r="239" ht="12.75">
      <c r="Q239" s="8">
        <f t="shared" si="3"/>
        <v>0</v>
      </c>
    </row>
    <row r="240" ht="12.75">
      <c r="Q240" s="8">
        <f t="shared" si="3"/>
        <v>0</v>
      </c>
    </row>
    <row r="241" ht="12.75">
      <c r="Q241" s="8">
        <f t="shared" si="3"/>
        <v>0</v>
      </c>
    </row>
    <row r="242" ht="12.75">
      <c r="Q242" s="8">
        <f t="shared" si="3"/>
        <v>0</v>
      </c>
    </row>
    <row r="243" ht="12.75">
      <c r="Q243" s="8">
        <f t="shared" si="3"/>
        <v>0</v>
      </c>
    </row>
    <row r="244" ht="12.75">
      <c r="Q244" s="8">
        <f t="shared" si="3"/>
        <v>0</v>
      </c>
    </row>
    <row r="245" ht="12.75">
      <c r="Q245" s="8">
        <f t="shared" si="3"/>
        <v>0</v>
      </c>
    </row>
    <row r="246" ht="12.75">
      <c r="Q246" s="8">
        <f t="shared" si="3"/>
        <v>0</v>
      </c>
    </row>
    <row r="247" ht="12.75">
      <c r="Q247" s="8">
        <f t="shared" si="3"/>
        <v>0</v>
      </c>
    </row>
    <row r="248" ht="12.75">
      <c r="Q248" s="8">
        <f t="shared" si="3"/>
        <v>0</v>
      </c>
    </row>
    <row r="249" ht="12.75">
      <c r="Q249" s="8">
        <f t="shared" si="3"/>
        <v>0</v>
      </c>
    </row>
    <row r="250" ht="12.75">
      <c r="Q250" s="8">
        <f t="shared" si="3"/>
        <v>0</v>
      </c>
    </row>
    <row r="251" ht="12.75">
      <c r="Q251" s="8">
        <f t="shared" si="3"/>
        <v>0</v>
      </c>
    </row>
    <row r="252" ht="12.75">
      <c r="Q252" s="8">
        <f t="shared" si="3"/>
        <v>0</v>
      </c>
    </row>
    <row r="253" ht="12.75">
      <c r="Q253" s="8">
        <f t="shared" si="3"/>
        <v>0</v>
      </c>
    </row>
    <row r="254" ht="12.75">
      <c r="Q254" s="8">
        <f t="shared" si="3"/>
        <v>0</v>
      </c>
    </row>
    <row r="255" ht="12.75">
      <c r="Q255" s="8">
        <f t="shared" si="3"/>
        <v>0</v>
      </c>
    </row>
    <row r="256" ht="12.75">
      <c r="Q256" s="8">
        <f t="shared" si="3"/>
        <v>0</v>
      </c>
    </row>
    <row r="257" ht="12.75">
      <c r="Q257" s="8">
        <f t="shared" si="3"/>
        <v>0</v>
      </c>
    </row>
    <row r="258" ht="12.75">
      <c r="Q258" s="8">
        <f t="shared" si="3"/>
        <v>0</v>
      </c>
    </row>
    <row r="259" ht="12.75">
      <c r="Q259" s="8">
        <f t="shared" si="3"/>
        <v>0</v>
      </c>
    </row>
    <row r="260" ht="12.75">
      <c r="Q260" s="8">
        <f t="shared" si="3"/>
        <v>0</v>
      </c>
    </row>
    <row r="261" ht="12.75">
      <c r="Q261" s="8">
        <f t="shared" si="3"/>
        <v>0</v>
      </c>
    </row>
    <row r="262" ht="12.75">
      <c r="Q262" s="8">
        <f aca="true" t="shared" si="4" ref="Q262:Q300">SUM(E262*$E$2+F262*$F$2+G262*$G$2+H262*$H$2+I262*$I$2+$J$2*J262+K262*$E$2+L262*$F$2+M262*$G$2+N262*$H$2+O262*$I$2+P262*$J$2)</f>
        <v>0</v>
      </c>
    </row>
    <row r="263" ht="12.75">
      <c r="Q263" s="8">
        <f t="shared" si="4"/>
        <v>0</v>
      </c>
    </row>
    <row r="264" ht="12.75">
      <c r="Q264" s="8">
        <f t="shared" si="4"/>
        <v>0</v>
      </c>
    </row>
    <row r="265" ht="12.75">
      <c r="Q265" s="8">
        <f t="shared" si="4"/>
        <v>0</v>
      </c>
    </row>
    <row r="266" ht="12.75">
      <c r="Q266" s="8">
        <f t="shared" si="4"/>
        <v>0</v>
      </c>
    </row>
    <row r="267" ht="12.75">
      <c r="Q267" s="8">
        <f t="shared" si="4"/>
        <v>0</v>
      </c>
    </row>
    <row r="268" ht="12.75">
      <c r="Q268" s="8">
        <f t="shared" si="4"/>
        <v>0</v>
      </c>
    </row>
    <row r="269" ht="12.75">
      <c r="Q269" s="8">
        <f t="shared" si="4"/>
        <v>0</v>
      </c>
    </row>
    <row r="270" ht="12.75">
      <c r="Q270" s="8">
        <f t="shared" si="4"/>
        <v>0</v>
      </c>
    </row>
    <row r="271" ht="12.75">
      <c r="Q271" s="8">
        <f t="shared" si="4"/>
        <v>0</v>
      </c>
    </row>
    <row r="272" ht="12.75">
      <c r="Q272" s="8">
        <f t="shared" si="4"/>
        <v>0</v>
      </c>
    </row>
    <row r="273" ht="12.75">
      <c r="Q273" s="8">
        <f t="shared" si="4"/>
        <v>0</v>
      </c>
    </row>
    <row r="274" ht="12.75">
      <c r="Q274" s="8">
        <f t="shared" si="4"/>
        <v>0</v>
      </c>
    </row>
    <row r="275" ht="12.75">
      <c r="Q275" s="8">
        <f t="shared" si="4"/>
        <v>0</v>
      </c>
    </row>
    <row r="276" ht="12.75">
      <c r="Q276" s="8">
        <f t="shared" si="4"/>
        <v>0</v>
      </c>
    </row>
    <row r="277" ht="12.75">
      <c r="Q277" s="8">
        <f t="shared" si="4"/>
        <v>0</v>
      </c>
    </row>
    <row r="278" ht="12.75">
      <c r="Q278" s="8">
        <f t="shared" si="4"/>
        <v>0</v>
      </c>
    </row>
    <row r="279" ht="12.75">
      <c r="Q279" s="8">
        <f t="shared" si="4"/>
        <v>0</v>
      </c>
    </row>
    <row r="280" ht="12.75">
      <c r="Q280" s="8">
        <f t="shared" si="4"/>
        <v>0</v>
      </c>
    </row>
    <row r="281" ht="12.75">
      <c r="Q281" s="8">
        <f t="shared" si="4"/>
        <v>0</v>
      </c>
    </row>
    <row r="282" ht="12.75">
      <c r="Q282" s="8">
        <f t="shared" si="4"/>
        <v>0</v>
      </c>
    </row>
    <row r="283" ht="12.75">
      <c r="Q283" s="8">
        <f t="shared" si="4"/>
        <v>0</v>
      </c>
    </row>
    <row r="284" ht="12.75">
      <c r="Q284" s="8">
        <f t="shared" si="4"/>
        <v>0</v>
      </c>
    </row>
    <row r="285" ht="12.75">
      <c r="Q285" s="8">
        <f t="shared" si="4"/>
        <v>0</v>
      </c>
    </row>
    <row r="286" ht="12.75">
      <c r="Q286" s="8">
        <f t="shared" si="4"/>
        <v>0</v>
      </c>
    </row>
    <row r="287" ht="12.75">
      <c r="Q287" s="8">
        <f t="shared" si="4"/>
        <v>0</v>
      </c>
    </row>
    <row r="288" ht="12.75">
      <c r="Q288" s="8">
        <f t="shared" si="4"/>
        <v>0</v>
      </c>
    </row>
    <row r="289" ht="12.75">
      <c r="Q289" s="8">
        <f t="shared" si="4"/>
        <v>0</v>
      </c>
    </row>
    <row r="290" ht="12.75">
      <c r="Q290" s="8">
        <f t="shared" si="4"/>
        <v>0</v>
      </c>
    </row>
    <row r="291" ht="12.75">
      <c r="Q291" s="8">
        <f t="shared" si="4"/>
        <v>0</v>
      </c>
    </row>
    <row r="292" ht="12.75">
      <c r="Q292" s="8">
        <f t="shared" si="4"/>
        <v>0</v>
      </c>
    </row>
    <row r="293" ht="12.75">
      <c r="Q293" s="8">
        <f t="shared" si="4"/>
        <v>0</v>
      </c>
    </row>
    <row r="294" ht="12.75">
      <c r="Q294" s="8">
        <f t="shared" si="4"/>
        <v>0</v>
      </c>
    </row>
    <row r="295" ht="12.75">
      <c r="Q295" s="8">
        <f t="shared" si="4"/>
        <v>0</v>
      </c>
    </row>
    <row r="296" ht="12.75">
      <c r="Q296" s="8">
        <f t="shared" si="4"/>
        <v>0</v>
      </c>
    </row>
    <row r="297" ht="12.75">
      <c r="Q297" s="8">
        <f t="shared" si="4"/>
        <v>0</v>
      </c>
    </row>
    <row r="298" ht="12.75">
      <c r="Q298" s="8">
        <f t="shared" si="4"/>
        <v>0</v>
      </c>
    </row>
    <row r="299" ht="12.75">
      <c r="Q299" s="8">
        <f t="shared" si="4"/>
        <v>0</v>
      </c>
    </row>
    <row r="300" ht="12.75">
      <c r="Q300" s="8">
        <f t="shared" si="4"/>
        <v>0</v>
      </c>
    </row>
  </sheetData>
  <mergeCells count="2">
    <mergeCell ref="A2:D2"/>
    <mergeCell ref="L3:P3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3"/>
  <headerFooter alignWithMargins="0">
    <oddHeader>&amp;C&amp;A</oddHeader>
    <oddFooter>&amp;CSeite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3:U50"/>
  <sheetViews>
    <sheetView tabSelected="1"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42" t="s">
        <v>16</v>
      </c>
      <c r="M6" s="42"/>
      <c r="N6" s="42"/>
      <c r="O6" s="42"/>
      <c r="P6" s="42"/>
      <c r="Q6" s="42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6">
        <v>102</v>
      </c>
      <c r="C8" s="2" t="str">
        <f>+VLOOKUP($B8,Gesamt!$A$5:$D$300,2,FALSE)</f>
        <v>Nickel</v>
      </c>
      <c r="D8" s="2" t="str">
        <f>+VLOOKUP($B8,Gesamt!$A$5:$D$300,3,FALSE)</f>
        <v>Philipp</v>
      </c>
      <c r="E8" s="1" t="str">
        <f>+VLOOKUP($B8,Gesamt!$A$5:$D$300,4,FALSE)</f>
        <v>Kerpen</v>
      </c>
      <c r="F8" s="10" t="str">
        <f>+VLOOKUP($B8,Gesamt!$A$5:$F$300,5,FALSE)</f>
        <v>32,03</v>
      </c>
      <c r="G8" s="10" t="str">
        <f>+VLOOKUP($B8,Gesamt!$A$5:$G$300,6,FALSE)</f>
        <v>32,94</v>
      </c>
      <c r="H8" s="10" t="str">
        <f>+VLOOKUP($B8,Gesamt!$A$5:$H$300,7,FALSE)</f>
        <v>32,23</v>
      </c>
      <c r="I8" s="10" t="str">
        <f>+VLOOKUP($B8,Gesamt!$A$5:$I$300,8,FALSE)</f>
        <v>32,86</v>
      </c>
      <c r="J8" s="10">
        <f>+VLOOKUP($B8,Gesamt!$A$5:$Q$300,9,FALSE)</f>
        <v>0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 aca="true" t="shared" si="1" ref="R8:R22">(F8*$F$4+G8*$G$4+H8*$H$4+I8*$I$4+J8*$J$4+K8*$K$4+L8*$F$4+M8*$G$4+N8*$H$4+O8*$I$4+P8*$J$4+Q8*$K$4)</f>
        <v>130.06</v>
      </c>
      <c r="S8" s="8">
        <f aca="true" t="shared" si="2" ref="S8:S22">IF(R8&gt;0,R8*-1,-1000)</f>
        <v>-130.06</v>
      </c>
    </row>
    <row r="9" spans="1:19" ht="12.75">
      <c r="A9" s="1">
        <f>IF(R9&gt;0,RANK(S9,S:S),0)</f>
        <v>2</v>
      </c>
      <c r="B9" s="6">
        <v>186</v>
      </c>
      <c r="C9" s="2" t="str">
        <f>+VLOOKUP($B9,Gesamt!$A$5:$D$300,2,FALSE)</f>
        <v>Quadvlieg</v>
      </c>
      <c r="D9" s="2" t="str">
        <f>+VLOOKUP($B9,Gesamt!$A$5:$D$300,3,FALSE)</f>
        <v>Dominik</v>
      </c>
      <c r="E9" s="1" t="str">
        <f>+VLOOKUP($B9,Gesamt!$A$5:$D$300,4,FALSE)</f>
        <v>Kerpen</v>
      </c>
      <c r="F9" s="10" t="str">
        <f>+VLOOKUP($B9,Gesamt!$A$5:$F$300,5,FALSE)</f>
        <v>33,04</v>
      </c>
      <c r="G9" s="10" t="str">
        <f>+VLOOKUP($B9,Gesamt!$A$5:$G$300,6,FALSE)</f>
        <v>32,23</v>
      </c>
      <c r="H9" s="10" t="str">
        <f>+VLOOKUP($B9,Gesamt!$A$5:$H$300,7,FALSE)</f>
        <v>33,27</v>
      </c>
      <c r="I9" s="10" t="str">
        <f>+VLOOKUP($B9,Gesamt!$A$5:$I$300,8,FALSE)</f>
        <v>32,02</v>
      </c>
      <c r="J9" s="10">
        <f>+VLOOKUP($B9,Gesamt!$A$5:$Q$300,9,FALSE)</f>
        <v>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t="shared" si="1"/>
        <v>130.56</v>
      </c>
      <c r="S9" s="8">
        <f t="shared" si="2"/>
        <v>-130.56</v>
      </c>
    </row>
    <row r="10" spans="1:19" ht="12.75">
      <c r="A10" s="1">
        <f>IF(R10&gt;0,RANK(S10,S:S),0)</f>
        <v>3</v>
      </c>
      <c r="B10" s="6">
        <v>110</v>
      </c>
      <c r="C10" s="2" t="str">
        <f>+VLOOKUP($B10,Gesamt!$A$5:$D$300,2,FALSE)</f>
        <v>Claus </v>
      </c>
      <c r="D10" s="2" t="str">
        <f>+VLOOKUP($B10,Gesamt!$A$5:$D$300,3,FALSE)</f>
        <v>Isabell</v>
      </c>
      <c r="E10" s="1" t="str">
        <f>+VLOOKUP($B10,Gesamt!$A$5:$D$300,4,FALSE)</f>
        <v>Bergkamen</v>
      </c>
      <c r="F10" s="10" t="str">
        <f>+VLOOKUP($B10,Gesamt!$A$5:$F$300,5,FALSE)</f>
        <v>32,11</v>
      </c>
      <c r="G10" s="10" t="str">
        <f>+VLOOKUP($B10,Gesamt!$A$5:$G$300,6,FALSE)</f>
        <v>33,10</v>
      </c>
      <c r="H10" s="10" t="str">
        <f>+VLOOKUP($B10,Gesamt!$A$5:$H$300,7,FALSE)</f>
        <v>32,62</v>
      </c>
      <c r="I10" s="10" t="str">
        <f>+VLOOKUP($B10,Gesamt!$A$5:$I$300,8,FALSE)</f>
        <v>32,91</v>
      </c>
      <c r="J10" s="10">
        <f>+VLOOKUP($B10,Gesamt!$A$5:$Q$300,9,FALSE)</f>
        <v>0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1"/>
        <v>130.74</v>
      </c>
      <c r="S10" s="8">
        <f t="shared" si="2"/>
        <v>-130.74</v>
      </c>
    </row>
    <row r="11" spans="1:19" ht="12.75">
      <c r="A11" s="1">
        <f>IF(R11&gt;0,RANK(S11,S:S),0)</f>
        <v>4</v>
      </c>
      <c r="B11" s="6">
        <v>115</v>
      </c>
      <c r="C11" s="2" t="str">
        <f>+VLOOKUP($B11,Gesamt!$A$5:$D$300,2,FALSE)</f>
        <v>Plinius</v>
      </c>
      <c r="D11" s="2" t="str">
        <f>+VLOOKUP($B11,Gesamt!$A$5:$D$300,3,FALSE)</f>
        <v>Erik</v>
      </c>
      <c r="E11" s="1" t="str">
        <f>+VLOOKUP($B11,Gesamt!$A$5:$D$300,4,FALSE)</f>
        <v>Bad Bentheim</v>
      </c>
      <c r="F11" s="10" t="str">
        <f>+VLOOKUP($B11,Gesamt!$A$5:$F$300,5,FALSE)</f>
        <v>32,17</v>
      </c>
      <c r="G11" s="10" t="str">
        <f>+VLOOKUP($B11,Gesamt!$A$5:$G$300,6,FALSE)</f>
        <v>33,32</v>
      </c>
      <c r="H11" s="10" t="str">
        <f>+VLOOKUP($B11,Gesamt!$A$5:$H$300,7,FALSE)</f>
        <v>32,13</v>
      </c>
      <c r="I11" s="10" t="str">
        <f>+VLOOKUP($B11,Gesamt!$A$5:$I$300,8,FALSE)</f>
        <v>33,20</v>
      </c>
      <c r="J11" s="10">
        <f>+VLOOKUP($B11,Gesamt!$A$5:$Q$300,9,FALSE)</f>
        <v>0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1"/>
        <v>130.82</v>
      </c>
      <c r="S11" s="8">
        <f t="shared" si="2"/>
        <v>-130.82</v>
      </c>
    </row>
    <row r="12" spans="1:19" ht="12.75">
      <c r="A12" s="1">
        <f>IF(R12&gt;0,RANK(S12,S:S),0)</f>
        <v>5</v>
      </c>
      <c r="B12" s="6">
        <v>113</v>
      </c>
      <c r="C12" s="2" t="str">
        <f>+VLOOKUP($B12,Gesamt!$A$5:$D$300,2,FALSE)</f>
        <v>Valtwies</v>
      </c>
      <c r="D12" s="2" t="str">
        <f>+VLOOKUP($B12,Gesamt!$A$5:$D$300,3,FALSE)</f>
        <v>Nina</v>
      </c>
      <c r="E12" s="1" t="str">
        <f>+VLOOKUP($B12,Gesamt!$A$5:$D$300,4,FALSE)</f>
        <v>Havixbeck</v>
      </c>
      <c r="F12" s="10" t="str">
        <f>+VLOOKUP($B12,Gesamt!$A$5:$F$300,5,FALSE)</f>
        <v>32,13</v>
      </c>
      <c r="G12" s="10" t="str">
        <f>+VLOOKUP($B12,Gesamt!$A$5:$G$300,6,FALSE)</f>
        <v>33,20</v>
      </c>
      <c r="H12" s="10" t="str">
        <f>+VLOOKUP($B12,Gesamt!$A$5:$H$300,7,FALSE)</f>
        <v>32,32</v>
      </c>
      <c r="I12" s="10" t="str">
        <f>+VLOOKUP($B12,Gesamt!$A$5:$I$300,8,FALSE)</f>
        <v>33,18</v>
      </c>
      <c r="J12" s="10">
        <f>+VLOOKUP($B12,Gesamt!$A$5:$Q$300,9,FALSE)</f>
        <v>0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1"/>
        <v>130.83</v>
      </c>
      <c r="S12" s="8">
        <f t="shared" si="2"/>
        <v>-130.83</v>
      </c>
    </row>
    <row r="13" spans="1:19" ht="12.75">
      <c r="A13" s="1">
        <f>IF(R13&gt;0,RANK(S13,S:S),0)</f>
        <v>6</v>
      </c>
      <c r="B13" s="6">
        <v>107</v>
      </c>
      <c r="C13" s="2" t="str">
        <f>+VLOOKUP($B13,Gesamt!$A$5:$D$300,2,FALSE)</f>
        <v>Eckert</v>
      </c>
      <c r="D13" s="2" t="str">
        <f>+VLOOKUP($B13,Gesamt!$A$5:$D$300,3,FALSE)</f>
        <v>Sebastian</v>
      </c>
      <c r="E13" s="1" t="str">
        <f>+VLOOKUP($B13,Gesamt!$A$5:$D$300,4,FALSE)</f>
        <v>Overath</v>
      </c>
      <c r="F13" s="10" t="str">
        <f>+VLOOKUP($B13,Gesamt!$A$5:$F$300,5,FALSE)</f>
        <v>33,23</v>
      </c>
      <c r="G13" s="10" t="str">
        <f>+VLOOKUP($B13,Gesamt!$A$5:$G$300,6,FALSE)</f>
        <v>32,07</v>
      </c>
      <c r="H13" s="10" t="str">
        <f>+VLOOKUP($B13,Gesamt!$A$5:$H$300,7,FALSE)</f>
        <v>33,50</v>
      </c>
      <c r="I13" s="10" t="str">
        <f>+VLOOKUP($B13,Gesamt!$A$5:$I$300,8,FALSE)</f>
        <v>32,05</v>
      </c>
      <c r="J13" s="10">
        <f>+VLOOKUP($B13,Gesamt!$A$5:$Q$300,9,FALSE)</f>
        <v>0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1"/>
        <v>130.85</v>
      </c>
      <c r="S13" s="8">
        <f t="shared" si="2"/>
        <v>-130.85</v>
      </c>
    </row>
    <row r="14" spans="1:19" ht="12.75">
      <c r="A14" s="1">
        <f>IF(R14&gt;0,RANK(S14,S:S),0)</f>
        <v>7</v>
      </c>
      <c r="B14" s="6">
        <v>111</v>
      </c>
      <c r="C14" s="2" t="str">
        <f>+VLOOKUP($B14,Gesamt!$A$5:$D$300,2,FALSE)</f>
        <v>Müller</v>
      </c>
      <c r="D14" s="2" t="str">
        <f>+VLOOKUP($B14,Gesamt!$A$5:$D$300,3,FALSE)</f>
        <v>Franziska</v>
      </c>
      <c r="E14" s="1" t="str">
        <f>+VLOOKUP($B14,Gesamt!$A$5:$D$300,4,FALSE)</f>
        <v>Friedrichsfeld</v>
      </c>
      <c r="F14" s="10" t="str">
        <f>+VLOOKUP($B14,Gesamt!$A$5:$F$300,5,FALSE)</f>
        <v>33,22</v>
      </c>
      <c r="G14" s="10" t="str">
        <f>+VLOOKUP($B14,Gesamt!$A$5:$G$300,6,FALSE)</f>
        <v>32,20</v>
      </c>
      <c r="H14" s="10" t="str">
        <f>+VLOOKUP($B14,Gesamt!$A$5:$H$300,7,FALSE)</f>
        <v>33,48</v>
      </c>
      <c r="I14" s="10" t="str">
        <f>+VLOOKUP($B14,Gesamt!$A$5:$I$300,8,FALSE)</f>
        <v>31,97</v>
      </c>
      <c r="J14" s="10">
        <f>+VLOOKUP($B14,Gesamt!$A$5:$Q$300,9,FALSE)</f>
        <v>0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t="shared" si="1"/>
        <v>130.87</v>
      </c>
      <c r="S14" s="8">
        <f t="shared" si="2"/>
        <v>-130.87</v>
      </c>
    </row>
    <row r="15" spans="1:19" ht="12.75">
      <c r="A15" s="1">
        <f>IF(R15&gt;0,RANK(S15,S:S),0)</f>
        <v>8</v>
      </c>
      <c r="B15" s="6">
        <v>145</v>
      </c>
      <c r="C15" s="2" t="str">
        <f>+VLOOKUP($B15,Gesamt!$A$5:$D$300,2,FALSE)</f>
        <v>Dirks</v>
      </c>
      <c r="D15" s="2" t="str">
        <f>+VLOOKUP($B15,Gesamt!$A$5:$D$300,3,FALSE)</f>
        <v>Moritz</v>
      </c>
      <c r="E15" s="1" t="str">
        <f>+VLOOKUP($B15,Gesamt!$A$5:$D$300,4,FALSE)</f>
        <v>Havixbeck</v>
      </c>
      <c r="F15" s="10" t="str">
        <f>+VLOOKUP($B15,Gesamt!$A$5:$F$300,5,FALSE)</f>
        <v>33,08</v>
      </c>
      <c r="G15" s="10" t="str">
        <f>+VLOOKUP($B15,Gesamt!$A$5:$G$300,6,FALSE)</f>
        <v>32,22</v>
      </c>
      <c r="H15" s="10" t="str">
        <f>+VLOOKUP($B15,Gesamt!$A$5:$H$300,7,FALSE)</f>
        <v>33,49</v>
      </c>
      <c r="I15" s="10" t="str">
        <f>+VLOOKUP($B15,Gesamt!$A$5:$I$300,8,FALSE)</f>
        <v>32,26</v>
      </c>
      <c r="J15" s="10">
        <f>+VLOOKUP($B15,Gesamt!$A$5:$Q$300,9,FALSE)</f>
        <v>0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1"/>
        <v>131.05</v>
      </c>
      <c r="S15" s="8">
        <f t="shared" si="2"/>
        <v>-131.05</v>
      </c>
    </row>
    <row r="16" spans="1:19" ht="12.75">
      <c r="A16" s="1">
        <f>IF(R16&gt;0,RANK(S16,S:S),0)</f>
        <v>9</v>
      </c>
      <c r="B16" s="6">
        <v>114</v>
      </c>
      <c r="C16" s="2" t="str">
        <f>+VLOOKUP($B16,Gesamt!$A$5:$D$300,2,FALSE)</f>
        <v>Ricker</v>
      </c>
      <c r="D16" s="2" t="str">
        <f>+VLOOKUP($B16,Gesamt!$A$5:$D$300,3,FALSE)</f>
        <v>Jana-Lena</v>
      </c>
      <c r="E16" s="1" t="str">
        <f>+VLOOKUP($B16,Gesamt!$A$5:$D$300,4,FALSE)</f>
        <v>Billerbeck</v>
      </c>
      <c r="F16" s="10" t="str">
        <f>+VLOOKUP($B16,Gesamt!$A$5:$F$300,5,FALSE)</f>
        <v>33,27</v>
      </c>
      <c r="G16" s="10" t="str">
        <f>+VLOOKUP($B16,Gesamt!$A$5:$G$300,6,FALSE)</f>
        <v>32,25</v>
      </c>
      <c r="H16" s="10" t="str">
        <f>+VLOOKUP($B16,Gesamt!$A$5:$H$300,7,FALSE)</f>
        <v>33,54</v>
      </c>
      <c r="I16" s="10" t="str">
        <f>+VLOOKUP($B16,Gesamt!$A$5:$I$300,8,FALSE)</f>
        <v>32,21</v>
      </c>
      <c r="J16" s="10">
        <f>+VLOOKUP($B16,Gesamt!$A$5:$Q$300,9,FALSE)</f>
        <v>0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 t="shared" si="1"/>
        <v>131.27</v>
      </c>
      <c r="S16" s="8">
        <f t="shared" si="2"/>
        <v>-131.27</v>
      </c>
    </row>
    <row r="17" spans="1:19" ht="12.75">
      <c r="A17" s="1">
        <f>IF(R17&gt;0,RANK(S17,S:S),0)</f>
        <v>10</v>
      </c>
      <c r="B17" s="6">
        <v>164</v>
      </c>
      <c r="C17" s="2" t="str">
        <f>+VLOOKUP($B17,Gesamt!$A$5:$D$300,2,FALSE)</f>
        <v>Gloe</v>
      </c>
      <c r="D17" s="2" t="str">
        <f>+VLOOKUP($B17,Gesamt!$A$5:$D$300,3,FALSE)</f>
        <v>Luisa</v>
      </c>
      <c r="E17" s="1" t="str">
        <f>+VLOOKUP($B17,Gesamt!$A$5:$D$300,4,FALSE)</f>
        <v>Billerbeck</v>
      </c>
      <c r="F17" s="10" t="str">
        <f>+VLOOKUP($B17,Gesamt!$A$5:$F$300,5,FALSE)</f>
        <v>32,19</v>
      </c>
      <c r="G17" s="10" t="str">
        <f>+VLOOKUP($B17,Gesamt!$A$5:$G$300,6,FALSE)</f>
        <v>33,44</v>
      </c>
      <c r="H17" s="10" t="str">
        <f>+VLOOKUP($B17,Gesamt!$A$5:$H$300,7,FALSE)</f>
        <v>32,34</v>
      </c>
      <c r="I17" s="10" t="str">
        <f>+VLOOKUP($B17,Gesamt!$A$5:$I$300,8,FALSE)</f>
        <v>33,31</v>
      </c>
      <c r="J17" s="10">
        <f>+VLOOKUP($B17,Gesamt!$A$5:$Q$300,9,FALSE)</f>
        <v>0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 t="shared" si="1"/>
        <v>131.28</v>
      </c>
      <c r="S17" s="8">
        <f t="shared" si="2"/>
        <v>-131.28</v>
      </c>
    </row>
    <row r="18" spans="1:19" ht="12.75">
      <c r="A18" s="1">
        <f>IF(R18&gt;0,RANK(S18,S:S),0)</f>
        <v>11</v>
      </c>
      <c r="B18" s="6">
        <v>196</v>
      </c>
      <c r="C18" s="2" t="str">
        <f>+VLOOKUP($B18,Gesamt!$A$5:$D$300,2,FALSE)</f>
        <v>Nießen</v>
      </c>
      <c r="D18" s="2" t="str">
        <f>+VLOOKUP($B18,Gesamt!$A$5:$D$300,3,FALSE)</f>
        <v>Nicolas</v>
      </c>
      <c r="E18" s="1" t="str">
        <f>+VLOOKUP($B18,Gesamt!$A$5:$D$300,4,FALSE)</f>
        <v>Simmerath</v>
      </c>
      <c r="F18" s="10" t="str">
        <f>+VLOOKUP($B18,Gesamt!$A$5:$F$300,5,FALSE)</f>
        <v>33,19</v>
      </c>
      <c r="G18" s="10" t="str">
        <f>+VLOOKUP($B18,Gesamt!$A$5:$G$300,6,FALSE)</f>
        <v>32,57</v>
      </c>
      <c r="H18" s="10" t="str">
        <f>+VLOOKUP($B18,Gesamt!$A$5:$H$300,7,FALSE)</f>
        <v>33,39</v>
      </c>
      <c r="I18" s="10" t="str">
        <f>+VLOOKUP($B18,Gesamt!$A$5:$I$300,8,FALSE)</f>
        <v>32,21</v>
      </c>
      <c r="J18" s="10">
        <f>+VLOOKUP($B18,Gesamt!$A$5:$Q$300,9,FALSE)</f>
        <v>0</v>
      </c>
      <c r="K18" s="10">
        <f>+VLOOKUP($B18,Gesamt!$A$5:$Q$300,10,FALSE)</f>
        <v>0</v>
      </c>
      <c r="L18" s="10">
        <f>+VLOOKUP($B18,Gesamt!$A$5:$Q$300,11,FALSE)</f>
        <v>0</v>
      </c>
      <c r="M18" s="10">
        <f>+VLOOKUP($B18,Gesamt!$A$5:$Q$300,12,FALSE)</f>
        <v>0</v>
      </c>
      <c r="N18" s="10">
        <f>+VLOOKUP($B18,Gesamt!$A$5:$Q$300,13,FALSE)</f>
        <v>0</v>
      </c>
      <c r="O18" s="10">
        <f>+VLOOKUP($B18,Gesamt!$A$5:$Q$300,14,FALSE)</f>
        <v>0</v>
      </c>
      <c r="P18" s="10">
        <f>+VLOOKUP($B18,Gesamt!$A$5:$Q$300,15,FALSE)</f>
        <v>0</v>
      </c>
      <c r="Q18" s="10">
        <f>+VLOOKUP($B18,Gesamt!$A$5:$Q$300,16,FALSE)</f>
        <v>0</v>
      </c>
      <c r="R18" s="10">
        <f t="shared" si="1"/>
        <v>131.36</v>
      </c>
      <c r="S18" s="8">
        <f t="shared" si="2"/>
        <v>-131.36</v>
      </c>
    </row>
    <row r="19" spans="1:19" ht="12.75">
      <c r="A19" s="1">
        <f>IF(R19&gt;0,RANK(S19,S:S),0)</f>
        <v>12</v>
      </c>
      <c r="B19" s="6">
        <v>130</v>
      </c>
      <c r="C19" s="2" t="str">
        <f>+VLOOKUP($B19,Gesamt!$A$5:$D$300,2,FALSE)</f>
        <v>André</v>
      </c>
      <c r="D19" s="2" t="str">
        <f>+VLOOKUP($B19,Gesamt!$A$5:$D$300,3,FALSE)</f>
        <v>Jaqueline</v>
      </c>
      <c r="E19" s="1" t="str">
        <f>+VLOOKUP($B19,Gesamt!$A$5:$D$300,4,FALSE)</f>
        <v>Viersen</v>
      </c>
      <c r="F19" s="10" t="str">
        <f>+VLOOKUP($B19,Gesamt!$A$5:$F$300,5,FALSE)</f>
        <v>31,94</v>
      </c>
      <c r="G19" s="10" t="str">
        <f>+VLOOKUP($B19,Gesamt!$A$5:$G$300,6,FALSE)</f>
        <v>34,35</v>
      </c>
      <c r="H19" s="10" t="str">
        <f>+VLOOKUP($B19,Gesamt!$A$5:$H$300,7,FALSE)</f>
        <v>32,35</v>
      </c>
      <c r="I19" s="10" t="str">
        <f>+VLOOKUP($B19,Gesamt!$A$5:$I$300,8,FALSE)</f>
        <v>33,32</v>
      </c>
      <c r="J19" s="10">
        <f>+VLOOKUP($B19,Gesamt!$A$5:$Q$300,9,FALSE)</f>
        <v>0</v>
      </c>
      <c r="K19" s="10">
        <f>+VLOOKUP($B19,Gesamt!$A$5:$Q$300,10,FALSE)</f>
        <v>0</v>
      </c>
      <c r="L19" s="10">
        <f>+VLOOKUP($B19,Gesamt!$A$5:$Q$300,11,FALSE)</f>
        <v>0</v>
      </c>
      <c r="M19" s="10">
        <f>+VLOOKUP($B19,Gesamt!$A$5:$Q$300,12,FALSE)</f>
        <v>0</v>
      </c>
      <c r="N19" s="10">
        <f>+VLOOKUP($B19,Gesamt!$A$5:$Q$300,13,FALSE)</f>
        <v>0</v>
      </c>
      <c r="O19" s="10">
        <f>+VLOOKUP($B19,Gesamt!$A$5:$Q$300,14,FALSE)</f>
        <v>0</v>
      </c>
      <c r="P19" s="10">
        <f>+VLOOKUP($B19,Gesamt!$A$5:$Q$300,15,FALSE)</f>
        <v>0</v>
      </c>
      <c r="Q19" s="10">
        <f>+VLOOKUP($B19,Gesamt!$A$5:$Q$300,16,FALSE)</f>
        <v>0</v>
      </c>
      <c r="R19" s="10">
        <f t="shared" si="1"/>
        <v>131.96</v>
      </c>
      <c r="S19" s="8">
        <f t="shared" si="2"/>
        <v>-131.96</v>
      </c>
    </row>
    <row r="20" spans="1:19" ht="12.75">
      <c r="A20" s="1">
        <f>IF(R20&gt;0,RANK(S20,S:S),0)</f>
        <v>13</v>
      </c>
      <c r="B20" s="6">
        <v>129</v>
      </c>
      <c r="C20" s="2" t="str">
        <f>+VLOOKUP($B20,Gesamt!$A$5:$D$300,2,FALSE)</f>
        <v>Wetter</v>
      </c>
      <c r="D20" s="2" t="str">
        <f>+VLOOKUP($B20,Gesamt!$A$5:$D$300,3,FALSE)</f>
        <v>Sabrina</v>
      </c>
      <c r="E20" s="1" t="str">
        <f>+VLOOKUP($B20,Gesamt!$A$5:$D$300,4,FALSE)</f>
        <v>Billerbeck</v>
      </c>
      <c r="F20" s="10" t="str">
        <f>+VLOOKUP($B20,Gesamt!$A$5:$F$300,5,FALSE)</f>
        <v>33,48</v>
      </c>
      <c r="G20" s="10" t="str">
        <f>+VLOOKUP($B20,Gesamt!$A$5:$G$300,6,FALSE)</f>
        <v>32,65</v>
      </c>
      <c r="H20" s="10" t="str">
        <f>+VLOOKUP($B20,Gesamt!$A$5:$H$300,7,FALSE)</f>
        <v>33,54</v>
      </c>
      <c r="I20" s="10" t="str">
        <f>+VLOOKUP($B20,Gesamt!$A$5:$I$300,8,FALSE)</f>
        <v>32,41</v>
      </c>
      <c r="J20" s="10">
        <f>+VLOOKUP($B20,Gesamt!$A$5:$Q$300,9,FALSE)</f>
        <v>0</v>
      </c>
      <c r="K20" s="10">
        <f>+VLOOKUP($B20,Gesamt!$A$5:$Q$300,10,FALSE)</f>
        <v>0</v>
      </c>
      <c r="L20" s="10">
        <f>+VLOOKUP($B20,Gesamt!$A$5:$Q$300,11,FALSE)</f>
        <v>0</v>
      </c>
      <c r="M20" s="10">
        <f>+VLOOKUP($B20,Gesamt!$A$5:$Q$300,12,FALSE)</f>
        <v>0</v>
      </c>
      <c r="N20" s="10">
        <f>+VLOOKUP($B20,Gesamt!$A$5:$Q$300,13,FALSE)</f>
        <v>0</v>
      </c>
      <c r="O20" s="10">
        <f>+VLOOKUP($B20,Gesamt!$A$5:$Q$300,14,FALSE)</f>
        <v>0</v>
      </c>
      <c r="P20" s="10">
        <f>+VLOOKUP($B20,Gesamt!$A$5:$Q$300,15,FALSE)</f>
        <v>0</v>
      </c>
      <c r="Q20" s="10">
        <f>+VLOOKUP($B20,Gesamt!$A$5:$Q$300,16,FALSE)</f>
        <v>0</v>
      </c>
      <c r="R20" s="10">
        <f t="shared" si="1"/>
        <v>132.08</v>
      </c>
      <c r="S20" s="8">
        <f t="shared" si="2"/>
        <v>-132.08</v>
      </c>
    </row>
    <row r="21" spans="1:19" ht="12.75">
      <c r="A21" s="1">
        <f>IF(R21&gt;0,RANK(S21,S:S),0)</f>
        <v>14</v>
      </c>
      <c r="B21" s="6">
        <v>190</v>
      </c>
      <c r="C21" s="2" t="str">
        <f>+VLOOKUP($B21,Gesamt!$A$5:$D$300,2,FALSE)</f>
        <v>Stoll</v>
      </c>
      <c r="D21" s="2" t="str">
        <f>+VLOOKUP($B21,Gesamt!$A$5:$D$300,3,FALSE)</f>
        <v>Caroline</v>
      </c>
      <c r="E21" s="1" t="str">
        <f>+VLOOKUP($B21,Gesamt!$A$5:$D$300,4,FALSE)</f>
        <v>Kerpen</v>
      </c>
      <c r="F21" s="10" t="str">
        <f>+VLOOKUP($B21,Gesamt!$A$5:$F$300,5,FALSE)</f>
        <v>32,71</v>
      </c>
      <c r="G21" s="10" t="str">
        <f>+VLOOKUP($B21,Gesamt!$A$5:$G$300,6,FALSE)</f>
        <v>34,20</v>
      </c>
      <c r="H21" s="10" t="str">
        <f>+VLOOKUP($B21,Gesamt!$A$5:$H$300,7,FALSE)</f>
        <v>32,79</v>
      </c>
      <c r="I21" s="10" t="str">
        <f>+VLOOKUP($B21,Gesamt!$A$5:$I$300,8,FALSE)</f>
        <v>33,61</v>
      </c>
      <c r="J21" s="10">
        <f>+VLOOKUP($B21,Gesamt!$A$5:$Q$300,9,FALSE)</f>
        <v>0</v>
      </c>
      <c r="K21" s="10">
        <f>+VLOOKUP($B21,Gesamt!$A$5:$Q$300,10,FALSE)</f>
        <v>0</v>
      </c>
      <c r="L21" s="10">
        <f>+VLOOKUP($B21,Gesamt!$A$5:$Q$300,11,FALSE)</f>
        <v>0</v>
      </c>
      <c r="M21" s="10">
        <f>+VLOOKUP($B21,Gesamt!$A$5:$Q$300,12,FALSE)</f>
        <v>0</v>
      </c>
      <c r="N21" s="10">
        <f>+VLOOKUP($B21,Gesamt!$A$5:$Q$300,13,FALSE)</f>
        <v>0</v>
      </c>
      <c r="O21" s="10">
        <f>+VLOOKUP($B21,Gesamt!$A$5:$Q$300,14,FALSE)</f>
        <v>0</v>
      </c>
      <c r="P21" s="10">
        <f>+VLOOKUP($B21,Gesamt!$A$5:$Q$300,15,FALSE)</f>
        <v>0</v>
      </c>
      <c r="Q21" s="10">
        <f>+VLOOKUP($B21,Gesamt!$A$5:$Q$300,16,FALSE)</f>
        <v>0</v>
      </c>
      <c r="R21" s="10">
        <f t="shared" si="1"/>
        <v>133.31</v>
      </c>
      <c r="S21" s="8">
        <f t="shared" si="2"/>
        <v>-133.31</v>
      </c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spans="1:2" ht="12.75">
      <c r="A28" s="1"/>
      <c r="B28" s="6"/>
    </row>
    <row r="29" spans="1:2" ht="12.75">
      <c r="A29" s="1"/>
      <c r="B29" s="6"/>
    </row>
    <row r="30" spans="1:2" ht="12.75">
      <c r="A30" s="1"/>
      <c r="B30" s="6"/>
    </row>
    <row r="31" spans="1:2" ht="12.75">
      <c r="A31" s="1"/>
      <c r="B31" s="6"/>
    </row>
    <row r="32" spans="1:2" ht="12.75">
      <c r="A32" s="1"/>
      <c r="B32" s="6"/>
    </row>
    <row r="33" spans="1:2" ht="12.75">
      <c r="A33" s="1"/>
      <c r="B33" s="6"/>
    </row>
    <row r="34" spans="1:2" ht="12.75">
      <c r="A34" s="1"/>
      <c r="B34" s="6"/>
    </row>
    <row r="35" spans="1:2" ht="12.75">
      <c r="A35" s="1"/>
      <c r="B35" s="6"/>
    </row>
    <row r="36" spans="1:2" ht="12.75">
      <c r="A36" s="1"/>
      <c r="B36" s="6"/>
    </row>
    <row r="37" spans="1:2" ht="12.75">
      <c r="A37" s="1"/>
      <c r="B37" s="6"/>
    </row>
    <row r="38" spans="1:2" ht="12.75">
      <c r="A38" s="1"/>
      <c r="B38" s="6"/>
    </row>
    <row r="39" spans="1:2" ht="12.75">
      <c r="A39" s="1"/>
      <c r="B39" s="6"/>
    </row>
    <row r="40" spans="1:2" ht="12.75">
      <c r="A40" s="1"/>
      <c r="B40" s="6"/>
    </row>
    <row r="41" spans="1:2" ht="12.75">
      <c r="A41" s="1"/>
      <c r="B41" s="6"/>
    </row>
    <row r="42" spans="1:2" ht="12.75">
      <c r="A42" s="1"/>
      <c r="B42" s="6"/>
    </row>
    <row r="43" spans="1:2" ht="12.75">
      <c r="A43" s="1"/>
      <c r="B43" s="6"/>
    </row>
    <row r="44" spans="1:2" ht="12.75">
      <c r="A44" s="1"/>
      <c r="B44" s="6"/>
    </row>
    <row r="45" spans="1:2" ht="12.75">
      <c r="A45" s="1"/>
      <c r="B45" s="6"/>
    </row>
    <row r="46" spans="1:2" ht="12.75">
      <c r="A46" s="1"/>
      <c r="B46" s="6"/>
    </row>
    <row r="47" spans="1:2" ht="12.75">
      <c r="A47" s="1"/>
      <c r="B47" s="6"/>
    </row>
    <row r="48" spans="1:2" ht="12.75">
      <c r="A48" s="1"/>
      <c r="B48" s="6"/>
    </row>
    <row r="49" spans="1:2" ht="12.75">
      <c r="A49" s="1"/>
      <c r="B49" s="6"/>
    </row>
    <row r="50" spans="1:2" ht="12.75">
      <c r="A50" s="1"/>
      <c r="B50" s="6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&amp;CXantener Seifenkistenrennen
&amp;A</oddHeader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3:U50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42" t="s">
        <v>16</v>
      </c>
      <c r="M6" s="42"/>
      <c r="N6" s="42"/>
      <c r="O6" s="42"/>
      <c r="P6" s="42"/>
      <c r="Q6" s="42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6">
        <v>320</v>
      </c>
      <c r="C8" s="2" t="str">
        <f>+VLOOKUP($B8,Gesamt!$A$5:$D$300,2,FALSE)</f>
        <v>Förster</v>
      </c>
      <c r="D8" s="2" t="str">
        <f>+VLOOKUP($B8,Gesamt!$A$5:$D$300,3,FALSE)</f>
        <v>Maurice</v>
      </c>
      <c r="E8" s="1" t="str">
        <f>+VLOOKUP($B8,Gesamt!$A$5:$D$300,4,FALSE)</f>
        <v>Simmerath</v>
      </c>
      <c r="F8" s="10" t="str">
        <f>+VLOOKUP($B8,Gesamt!$A$5:$F$300,5,FALSE)</f>
        <v>32,07</v>
      </c>
      <c r="G8" s="10" t="str">
        <f>+VLOOKUP($B8,Gesamt!$A$5:$G$300,6,FALSE)</f>
        <v>31,20</v>
      </c>
      <c r="H8" s="10" t="str">
        <f>+VLOOKUP($B8,Gesamt!$A$5:$H$300,7,FALSE)</f>
        <v>32,09</v>
      </c>
      <c r="I8" s="10" t="str">
        <f>+VLOOKUP($B8,Gesamt!$A$5:$I$300,8,FALSE)</f>
        <v>30,95</v>
      </c>
      <c r="J8" s="10">
        <f>+VLOOKUP($B8,Gesamt!$A$5:$Q$300,9,FALSE)</f>
        <v>0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>(F8*$F$4+G8*$G$4+H8*$H$4+I8*$I$4+J8*$J$4+K8*$K$4+L8*$F$4+M8*$G$4+N8*$H$4+O8*$I$4+P8*$J$4+Q8*$K$4)</f>
        <v>126.31</v>
      </c>
      <c r="S8" s="8">
        <f aca="true" t="shared" si="1" ref="S8:S31">IF(R8&gt;0,R8*-1,-1000)</f>
        <v>-126.31</v>
      </c>
    </row>
    <row r="9" spans="1:19" ht="12.75">
      <c r="A9" s="1">
        <f>IF(R9&gt;0,RANK(S9,S:S),0)</f>
        <v>2</v>
      </c>
      <c r="B9" s="6">
        <v>337</v>
      </c>
      <c r="C9" s="2" t="str">
        <f>+VLOOKUP($B9,Gesamt!$A$5:$D$300,2,FALSE)</f>
        <v>Näther</v>
      </c>
      <c r="D9" s="2" t="str">
        <f>+VLOOKUP($B9,Gesamt!$A$5:$D$300,3,FALSE)</f>
        <v>Jacqueline</v>
      </c>
      <c r="E9" s="1" t="str">
        <f>+VLOOKUP($B9,Gesamt!$A$5:$D$300,4,FALSE)</f>
        <v>Xanten</v>
      </c>
      <c r="F9" s="10" t="str">
        <f>+VLOOKUP($B9,Gesamt!$A$5:$F$300,5,FALSE)</f>
        <v>32,33</v>
      </c>
      <c r="G9" s="10" t="str">
        <f>+VLOOKUP($B9,Gesamt!$A$5:$G$300,6,FALSE)</f>
        <v>31,15</v>
      </c>
      <c r="H9" s="10" t="str">
        <f>+VLOOKUP($B9,Gesamt!$A$5:$H$300,7,FALSE)</f>
        <v>32,28</v>
      </c>
      <c r="I9" s="10" t="str">
        <f>+VLOOKUP($B9,Gesamt!$A$5:$I$300,8,FALSE)</f>
        <v>31,18</v>
      </c>
      <c r="J9" s="10">
        <f>+VLOOKUP($B9,Gesamt!$A$5:$Q$300,9,FALSE)</f>
        <v>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aca="true" t="shared" si="2" ref="R9:R30">(F9*$F$4+G9*$G$4+H9*$H$4+I9*$I$4+J9*$J$4+K9*$K$4+L9*$F$4+M9*$G$4+N9*$H$4+O9*$I$4+P9*$J$4+Q9*$K$4)</f>
        <v>126.94</v>
      </c>
      <c r="S9" s="8">
        <f t="shared" si="1"/>
        <v>-126.94</v>
      </c>
    </row>
    <row r="10" spans="1:19" ht="12.75">
      <c r="A10" s="1">
        <f>IF(R10&gt;0,RANK(S10,S:S),0)</f>
        <v>3</v>
      </c>
      <c r="B10" s="6">
        <v>303</v>
      </c>
      <c r="C10" s="2" t="str">
        <f>+VLOOKUP($B10,Gesamt!$A$5:$D$300,2,FALSE)</f>
        <v>Leismann</v>
      </c>
      <c r="D10" s="2" t="str">
        <f>+VLOOKUP($B10,Gesamt!$A$5:$D$300,3,FALSE)</f>
        <v>Dominik</v>
      </c>
      <c r="E10" s="1" t="str">
        <f>+VLOOKUP($B10,Gesamt!$A$5:$D$300,4,FALSE)</f>
        <v>Mettingen</v>
      </c>
      <c r="F10" s="10" t="str">
        <f>+VLOOKUP($B10,Gesamt!$A$5:$F$300,5,FALSE)</f>
        <v>31,20</v>
      </c>
      <c r="G10" s="10" t="str">
        <f>+VLOOKUP($B10,Gesamt!$A$5:$G$300,6,FALSE)</f>
        <v>32,33</v>
      </c>
      <c r="H10" s="10" t="str">
        <f>+VLOOKUP($B10,Gesamt!$A$5:$H$300,7,FALSE)</f>
        <v>31,21</v>
      </c>
      <c r="I10" s="10" t="str">
        <f>+VLOOKUP($B10,Gesamt!$A$5:$I$300,8,FALSE)</f>
        <v>32,22</v>
      </c>
      <c r="J10" s="10">
        <f>+VLOOKUP($B10,Gesamt!$A$5:$Q$300,9,FALSE)</f>
        <v>0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2"/>
        <v>126.96</v>
      </c>
      <c r="S10" s="8">
        <f t="shared" si="1"/>
        <v>-126.96</v>
      </c>
    </row>
    <row r="11" spans="1:19" ht="12.75">
      <c r="A11" s="1">
        <f>IF(R11&gt;0,RANK(S11,S:S),0)</f>
        <v>4</v>
      </c>
      <c r="B11" s="6">
        <v>352</v>
      </c>
      <c r="C11" s="2" t="str">
        <f>+VLOOKUP($B11,Gesamt!$A$5:$D$300,2,FALSE)</f>
        <v>Gößling</v>
      </c>
      <c r="D11" s="2" t="str">
        <f>+VLOOKUP($B11,Gesamt!$A$5:$D$300,3,FALSE)</f>
        <v>Jule</v>
      </c>
      <c r="E11" s="1" t="str">
        <f>+VLOOKUP($B11,Gesamt!$A$5:$D$300,4,FALSE)</f>
        <v>Mettingen</v>
      </c>
      <c r="F11" s="10" t="str">
        <f>+VLOOKUP($B11,Gesamt!$A$5:$F$300,5,FALSE)</f>
        <v>31,35</v>
      </c>
      <c r="G11" s="10" t="str">
        <f>+VLOOKUP($B11,Gesamt!$A$5:$G$300,6,FALSE)</f>
        <v>32,51</v>
      </c>
      <c r="H11" s="10" t="str">
        <f>+VLOOKUP($B11,Gesamt!$A$5:$H$300,7,FALSE)</f>
        <v>31,39</v>
      </c>
      <c r="I11" s="10" t="str">
        <f>+VLOOKUP($B11,Gesamt!$A$5:$I$300,8,FALSE)</f>
        <v>32,51</v>
      </c>
      <c r="J11" s="10">
        <f>+VLOOKUP($B11,Gesamt!$A$5:$Q$300,9,FALSE)</f>
        <v>0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2"/>
        <v>127.76</v>
      </c>
      <c r="S11" s="8">
        <f t="shared" si="1"/>
        <v>-127.76</v>
      </c>
    </row>
    <row r="12" spans="1:19" ht="12.75">
      <c r="A12" s="1">
        <f>IF(R12&gt;0,RANK(S12,S:S),0)</f>
        <v>5</v>
      </c>
      <c r="B12" s="6">
        <v>318</v>
      </c>
      <c r="C12" s="2" t="str">
        <f>+VLOOKUP($B12,Gesamt!$A$5:$D$300,2,FALSE)</f>
        <v>Honscha</v>
      </c>
      <c r="D12" s="2" t="str">
        <f>+VLOOKUP($B12,Gesamt!$A$5:$D$300,3,FALSE)</f>
        <v>Mara</v>
      </c>
      <c r="E12" s="1" t="str">
        <f>+VLOOKUP($B12,Gesamt!$A$5:$D$300,4,FALSE)</f>
        <v>Simmerath</v>
      </c>
      <c r="F12" s="10" t="str">
        <f>+VLOOKUP($B12,Gesamt!$A$5:$F$300,5,FALSE)</f>
        <v>32,55</v>
      </c>
      <c r="G12" s="10" t="str">
        <f>+VLOOKUP($B12,Gesamt!$A$5:$G$300,6,FALSE)</f>
        <v>31,52</v>
      </c>
      <c r="H12" s="10" t="str">
        <f>+VLOOKUP($B12,Gesamt!$A$5:$H$300,7,FALSE)</f>
        <v>32,48</v>
      </c>
      <c r="I12" s="10" t="str">
        <f>+VLOOKUP($B12,Gesamt!$A$5:$I$300,8,FALSE)</f>
        <v>31,27</v>
      </c>
      <c r="J12" s="10">
        <f>+VLOOKUP($B12,Gesamt!$A$5:$Q$300,9,FALSE)</f>
        <v>0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2"/>
        <v>127.82</v>
      </c>
      <c r="S12" s="8">
        <f t="shared" si="1"/>
        <v>-127.82</v>
      </c>
    </row>
    <row r="13" spans="1:19" ht="12.75">
      <c r="A13" s="1">
        <f>IF(R13&gt;0,RANK(S13,S:S),0)</f>
        <v>6</v>
      </c>
      <c r="B13" s="6">
        <v>325</v>
      </c>
      <c r="C13" s="2" t="str">
        <f>+VLOOKUP($B13,Gesamt!$A$5:$D$300,2,FALSE)</f>
        <v>Kelch</v>
      </c>
      <c r="D13" s="2" t="str">
        <f>+VLOOKUP($B13,Gesamt!$A$5:$D$300,3,FALSE)</f>
        <v>Ricarda</v>
      </c>
      <c r="E13" s="1" t="str">
        <f>+VLOOKUP($B13,Gesamt!$A$5:$D$300,4,FALSE)</f>
        <v>Bergkamen</v>
      </c>
      <c r="F13" s="10" t="str">
        <f>+VLOOKUP($B13,Gesamt!$A$5:$F$300,5,FALSE)</f>
        <v>31,47</v>
      </c>
      <c r="G13" s="10" t="str">
        <f>+VLOOKUP($B13,Gesamt!$A$5:$G$300,6,FALSE)</f>
        <v>32,50</v>
      </c>
      <c r="H13" s="10" t="str">
        <f>+VLOOKUP($B13,Gesamt!$A$5:$H$300,7,FALSE)</f>
        <v>31,57</v>
      </c>
      <c r="I13" s="10" t="str">
        <f>+VLOOKUP($B13,Gesamt!$A$5:$I$300,8,FALSE)</f>
        <v>32,42</v>
      </c>
      <c r="J13" s="10">
        <f>+VLOOKUP($B13,Gesamt!$A$5:$Q$300,9,FALSE)</f>
        <v>0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2"/>
        <v>127.96</v>
      </c>
      <c r="S13" s="8">
        <f t="shared" si="1"/>
        <v>-127.96</v>
      </c>
    </row>
    <row r="14" spans="1:19" ht="12.75">
      <c r="A14" s="1">
        <f>IF(R14&gt;0,RANK(S14,S:S),0)</f>
        <v>7</v>
      </c>
      <c r="B14" s="6">
        <v>313</v>
      </c>
      <c r="C14" s="2" t="str">
        <f>+VLOOKUP($B14,Gesamt!$A$5:$D$300,2,FALSE)</f>
        <v>Kelch</v>
      </c>
      <c r="D14" s="2" t="str">
        <f>+VLOOKUP($B14,Gesamt!$A$5:$D$300,3,FALSE)</f>
        <v>Maria</v>
      </c>
      <c r="E14" s="1" t="str">
        <f>+VLOOKUP($B14,Gesamt!$A$5:$D$300,4,FALSE)</f>
        <v>Bergkamen</v>
      </c>
      <c r="F14" s="10" t="str">
        <f>+VLOOKUP($B14,Gesamt!$A$5:$F$300,5,FALSE)</f>
        <v>31,54</v>
      </c>
      <c r="G14" s="10" t="str">
        <f>+VLOOKUP($B14,Gesamt!$A$5:$G$300,6,FALSE)</f>
        <v>32,48</v>
      </c>
      <c r="H14" s="10" t="str">
        <f>+VLOOKUP($B14,Gesamt!$A$5:$H$300,7,FALSE)</f>
        <v>31,56</v>
      </c>
      <c r="I14" s="10" t="str">
        <f>+VLOOKUP($B14,Gesamt!$A$5:$I$300,8,FALSE)</f>
        <v>32,41</v>
      </c>
      <c r="J14" s="10">
        <f>+VLOOKUP($B14,Gesamt!$A$5:$Q$300,9,FALSE)</f>
        <v>0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t="shared" si="2"/>
        <v>127.99</v>
      </c>
      <c r="S14" s="8">
        <f t="shared" si="1"/>
        <v>-127.99</v>
      </c>
    </row>
    <row r="15" spans="1:19" ht="12.75">
      <c r="A15" s="1">
        <f>IF(R15&gt;0,RANK(S15,S:S),0)</f>
        <v>8</v>
      </c>
      <c r="B15" s="6">
        <v>322</v>
      </c>
      <c r="C15" s="2" t="str">
        <f>+VLOOKUP($B15,Gesamt!$A$5:$D$300,2,FALSE)</f>
        <v>Gößling</v>
      </c>
      <c r="D15" s="2" t="str">
        <f>+VLOOKUP($B15,Gesamt!$A$5:$D$300,3,FALSE)</f>
        <v>Jannik</v>
      </c>
      <c r="E15" s="1" t="str">
        <f>+VLOOKUP($B15,Gesamt!$A$5:$D$300,4,FALSE)</f>
        <v>Mettingen</v>
      </c>
      <c r="F15" s="10" t="str">
        <f>+VLOOKUP($B15,Gesamt!$A$5:$F$300,5,FALSE)</f>
        <v>31,42</v>
      </c>
      <c r="G15" s="10" t="str">
        <f>+VLOOKUP($B15,Gesamt!$A$5:$G$300,6,FALSE)</f>
        <v>32,60</v>
      </c>
      <c r="H15" s="10" t="str">
        <f>+VLOOKUP($B15,Gesamt!$A$5:$H$300,7,FALSE)</f>
        <v>31,52</v>
      </c>
      <c r="I15" s="10" t="str">
        <f>+VLOOKUP($B15,Gesamt!$A$5:$I$300,8,FALSE)</f>
        <v>32,48</v>
      </c>
      <c r="J15" s="10">
        <f>+VLOOKUP($B15,Gesamt!$A$5:$Q$300,9,FALSE)</f>
        <v>0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2"/>
        <v>128.02</v>
      </c>
      <c r="S15" s="8">
        <f t="shared" si="1"/>
        <v>-128.02</v>
      </c>
    </row>
    <row r="16" spans="1:19" ht="12.75">
      <c r="A16" s="1">
        <f>IF(R16&gt;0,RANK(S16,S:S),0)</f>
        <v>9</v>
      </c>
      <c r="B16" s="6">
        <v>330</v>
      </c>
      <c r="C16" s="2" t="str">
        <f>+VLOOKUP($B16,Gesamt!$A$5:$D$300,2,FALSE)</f>
        <v>Wetter</v>
      </c>
      <c r="D16" s="2" t="str">
        <f>+VLOOKUP($B16,Gesamt!$A$5:$D$300,3,FALSE)</f>
        <v>Sebastian</v>
      </c>
      <c r="E16" s="1" t="str">
        <f>+VLOOKUP($B16,Gesamt!$A$5:$D$300,4,FALSE)</f>
        <v>Billerbeck</v>
      </c>
      <c r="F16" s="10" t="str">
        <f>+VLOOKUP($B16,Gesamt!$A$5:$F$300,5,FALSE)</f>
        <v>32,64</v>
      </c>
      <c r="G16" s="10" t="str">
        <f>+VLOOKUP($B16,Gesamt!$A$5:$G$300,6,FALSE)</f>
        <v>31,50</v>
      </c>
      <c r="H16" s="10" t="str">
        <f>+VLOOKUP($B16,Gesamt!$A$5:$H$300,7,FALSE)</f>
        <v>32,60</v>
      </c>
      <c r="I16" s="10" t="str">
        <f>+VLOOKUP($B16,Gesamt!$A$5:$I$300,8,FALSE)</f>
        <v>31,36</v>
      </c>
      <c r="J16" s="10">
        <f>+VLOOKUP($B16,Gesamt!$A$5:$Q$300,9,FALSE)</f>
        <v>0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 t="shared" si="2"/>
        <v>128.1</v>
      </c>
      <c r="S16" s="8">
        <f t="shared" si="1"/>
        <v>-128.1</v>
      </c>
    </row>
    <row r="17" spans="1:19" ht="12.75">
      <c r="A17" s="1">
        <f>IF(R17&gt;0,RANK(S17,S:S),0)</f>
        <v>10</v>
      </c>
      <c r="B17" s="6">
        <v>312</v>
      </c>
      <c r="C17" s="2" t="str">
        <f>+VLOOKUP($B17,Gesamt!$A$5:$D$300,2,FALSE)</f>
        <v>Müller</v>
      </c>
      <c r="D17" s="2" t="str">
        <f>+VLOOKUP($B17,Gesamt!$A$5:$D$300,3,FALSE)</f>
        <v>Julian</v>
      </c>
      <c r="E17" s="1" t="str">
        <f>+VLOOKUP($B17,Gesamt!$A$5:$D$300,4,FALSE)</f>
        <v>Friedrichsfeld</v>
      </c>
      <c r="F17" s="10" t="str">
        <f>+VLOOKUP($B17,Gesamt!$A$5:$F$300,5,FALSE)</f>
        <v>32,47</v>
      </c>
      <c r="G17" s="10" t="str">
        <f>+VLOOKUP($B17,Gesamt!$A$5:$G$300,6,FALSE)</f>
        <v>31,55</v>
      </c>
      <c r="H17" s="10" t="str">
        <f>+VLOOKUP($B17,Gesamt!$A$5:$H$300,7,FALSE)</f>
        <v>32,69</v>
      </c>
      <c r="I17" s="10" t="str">
        <f>+VLOOKUP($B17,Gesamt!$A$5:$I$300,8,FALSE)</f>
        <v>31,45</v>
      </c>
      <c r="J17" s="10">
        <f>+VLOOKUP($B17,Gesamt!$A$5:$Q$300,9,FALSE)</f>
        <v>0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 t="shared" si="2"/>
        <v>128.16</v>
      </c>
      <c r="S17" s="8">
        <f t="shared" si="1"/>
        <v>-128.16</v>
      </c>
    </row>
    <row r="18" spans="1:19" ht="12.75">
      <c r="A18" s="1">
        <f>IF(R18&gt;0,RANK(S18,S:S),0)</f>
        <v>11</v>
      </c>
      <c r="B18" s="6">
        <v>357</v>
      </c>
      <c r="C18" s="2" t="str">
        <f>+VLOOKUP($B18,Gesamt!$A$5:$D$300,2,FALSE)</f>
        <v>Honscha</v>
      </c>
      <c r="D18" s="2" t="str">
        <f>+VLOOKUP($B18,Gesamt!$A$5:$D$300,3,FALSE)</f>
        <v>Malte</v>
      </c>
      <c r="E18" s="1" t="str">
        <f>+VLOOKUP($B18,Gesamt!$A$5:$D$300,4,FALSE)</f>
        <v>Simmerath</v>
      </c>
      <c r="F18" s="10" t="str">
        <f>+VLOOKUP($B18,Gesamt!$A$5:$F$300,5,FALSE)</f>
        <v>32,59</v>
      </c>
      <c r="G18" s="10" t="str">
        <f>+VLOOKUP($B18,Gesamt!$A$5:$G$300,6,FALSE)</f>
        <v>31,53</v>
      </c>
      <c r="H18" s="10" t="str">
        <f>+VLOOKUP($B18,Gesamt!$A$5:$H$300,7,FALSE)</f>
        <v>32,55</v>
      </c>
      <c r="I18" s="10" t="str">
        <f>+VLOOKUP($B18,Gesamt!$A$5:$I$300,8,FALSE)</f>
        <v>31,52</v>
      </c>
      <c r="J18" s="10">
        <f>+VLOOKUP($B18,Gesamt!$A$5:$Q$300,9,FALSE)</f>
        <v>0</v>
      </c>
      <c r="K18" s="10">
        <f>+VLOOKUP($B18,Gesamt!$A$5:$Q$300,10,FALSE)</f>
        <v>0</v>
      </c>
      <c r="L18" s="10">
        <f>+VLOOKUP($B18,Gesamt!$A$5:$Q$300,11,FALSE)</f>
        <v>0</v>
      </c>
      <c r="M18" s="10">
        <f>+VLOOKUP($B18,Gesamt!$A$5:$Q$300,12,FALSE)</f>
        <v>0</v>
      </c>
      <c r="N18" s="10">
        <f>+VLOOKUP($B18,Gesamt!$A$5:$Q$300,13,FALSE)</f>
        <v>0</v>
      </c>
      <c r="O18" s="10">
        <f>+VLOOKUP($B18,Gesamt!$A$5:$Q$300,14,FALSE)</f>
        <v>0</v>
      </c>
      <c r="P18" s="10">
        <f>+VLOOKUP($B18,Gesamt!$A$5:$Q$300,15,FALSE)</f>
        <v>0</v>
      </c>
      <c r="Q18" s="10">
        <f>+VLOOKUP($B18,Gesamt!$A$5:$Q$300,16,FALSE)</f>
        <v>0</v>
      </c>
      <c r="R18" s="10">
        <f t="shared" si="2"/>
        <v>128.19</v>
      </c>
      <c r="S18" s="8">
        <f t="shared" si="1"/>
        <v>-128.19</v>
      </c>
    </row>
    <row r="19" spans="1:19" ht="12.75">
      <c r="A19" s="1">
        <f>IF(R19&gt;0,RANK(S19,S:S),0)</f>
        <v>12</v>
      </c>
      <c r="B19" s="6">
        <v>315</v>
      </c>
      <c r="C19" s="2" t="str">
        <f>+VLOOKUP($B19,Gesamt!$A$5:$D$300,2,FALSE)</f>
        <v>Voß</v>
      </c>
      <c r="D19" s="2" t="str">
        <f>+VLOOKUP($B19,Gesamt!$A$5:$D$300,3,FALSE)</f>
        <v>Marie-Charlotte</v>
      </c>
      <c r="E19" s="1" t="str">
        <f>+VLOOKUP($B19,Gesamt!$A$5:$D$300,4,FALSE)</f>
        <v>Bergkamen</v>
      </c>
      <c r="F19" s="10" t="str">
        <f>+VLOOKUP($B19,Gesamt!$A$5:$F$300,5,FALSE)</f>
        <v>31,69</v>
      </c>
      <c r="G19" s="10" t="str">
        <f>+VLOOKUP($B19,Gesamt!$A$5:$G$300,6,FALSE)</f>
        <v>32,62</v>
      </c>
      <c r="H19" s="10" t="str">
        <f>+VLOOKUP($B19,Gesamt!$A$5:$H$300,7,FALSE)</f>
        <v>31,57</v>
      </c>
      <c r="I19" s="10" t="str">
        <f>+VLOOKUP($B19,Gesamt!$A$5:$I$300,8,FALSE)</f>
        <v>32,34</v>
      </c>
      <c r="J19" s="10">
        <f>+VLOOKUP($B19,Gesamt!$A$5:$Q$300,9,FALSE)</f>
        <v>0</v>
      </c>
      <c r="K19" s="10">
        <f>+VLOOKUP($B19,Gesamt!$A$5:$Q$300,10,FALSE)</f>
        <v>0</v>
      </c>
      <c r="L19" s="10">
        <f>+VLOOKUP($B19,Gesamt!$A$5:$Q$300,11,FALSE)</f>
        <v>0</v>
      </c>
      <c r="M19" s="10">
        <f>+VLOOKUP($B19,Gesamt!$A$5:$Q$300,12,FALSE)</f>
        <v>0</v>
      </c>
      <c r="N19" s="10">
        <f>+VLOOKUP($B19,Gesamt!$A$5:$Q$300,13,FALSE)</f>
        <v>0</v>
      </c>
      <c r="O19" s="10">
        <f>+VLOOKUP($B19,Gesamt!$A$5:$Q$300,14,FALSE)</f>
        <v>0</v>
      </c>
      <c r="P19" s="10">
        <f>+VLOOKUP($B19,Gesamt!$A$5:$Q$300,15,FALSE)</f>
        <v>0</v>
      </c>
      <c r="Q19" s="10">
        <f>+VLOOKUP($B19,Gesamt!$A$5:$Q$300,16,FALSE)</f>
        <v>0</v>
      </c>
      <c r="R19" s="10">
        <f t="shared" si="2"/>
        <v>128.22</v>
      </c>
      <c r="S19" s="8">
        <f t="shared" si="1"/>
        <v>-128.22</v>
      </c>
    </row>
    <row r="20" spans="1:19" ht="12.75">
      <c r="A20" s="1">
        <f>IF(R20&gt;0,RANK(S20,S:S),0)</f>
        <v>13</v>
      </c>
      <c r="B20" s="6">
        <v>319</v>
      </c>
      <c r="C20" s="2" t="str">
        <f>+VLOOKUP($B20,Gesamt!$A$5:$D$300,2,FALSE)</f>
        <v>van Loo</v>
      </c>
      <c r="D20" s="2" t="str">
        <f>+VLOOKUP($B20,Gesamt!$A$5:$D$300,3,FALSE)</f>
        <v>Julian</v>
      </c>
      <c r="E20" s="1" t="str">
        <f>+VLOOKUP($B20,Gesamt!$A$5:$D$300,4,FALSE)</f>
        <v>Kerpen</v>
      </c>
      <c r="F20" s="10" t="str">
        <f>+VLOOKUP($B20,Gesamt!$A$5:$F$300,5,FALSE)</f>
        <v>31,48</v>
      </c>
      <c r="G20" s="10" t="str">
        <f>+VLOOKUP($B20,Gesamt!$A$5:$G$300,6,FALSE)</f>
        <v>32,72</v>
      </c>
      <c r="H20" s="10" t="str">
        <f>+VLOOKUP($B20,Gesamt!$A$5:$H$300,7,FALSE)</f>
        <v>31,56</v>
      </c>
      <c r="I20" s="10" t="str">
        <f>+VLOOKUP($B20,Gesamt!$A$5:$I$300,8,FALSE)</f>
        <v>32,51</v>
      </c>
      <c r="J20" s="10">
        <f>+VLOOKUP($B20,Gesamt!$A$5:$Q$300,9,FALSE)</f>
        <v>0</v>
      </c>
      <c r="K20" s="10">
        <f>+VLOOKUP($B20,Gesamt!$A$5:$Q$300,10,FALSE)</f>
        <v>0</v>
      </c>
      <c r="L20" s="10">
        <f>+VLOOKUP($B20,Gesamt!$A$5:$Q$300,11,FALSE)</f>
        <v>0</v>
      </c>
      <c r="M20" s="10">
        <f>+VLOOKUP($B20,Gesamt!$A$5:$Q$300,12,FALSE)</f>
        <v>0</v>
      </c>
      <c r="N20" s="10">
        <f>+VLOOKUP($B20,Gesamt!$A$5:$Q$300,13,FALSE)</f>
        <v>0</v>
      </c>
      <c r="O20" s="10">
        <f>+VLOOKUP($B20,Gesamt!$A$5:$Q$300,14,FALSE)</f>
        <v>0</v>
      </c>
      <c r="P20" s="10">
        <f>+VLOOKUP($B20,Gesamt!$A$5:$Q$300,15,FALSE)</f>
        <v>0</v>
      </c>
      <c r="Q20" s="10">
        <f>+VLOOKUP($B20,Gesamt!$A$5:$Q$300,16,FALSE)</f>
        <v>0</v>
      </c>
      <c r="R20" s="10">
        <f t="shared" si="2"/>
        <v>128.27</v>
      </c>
      <c r="S20" s="8">
        <f t="shared" si="1"/>
        <v>-128.27</v>
      </c>
    </row>
    <row r="21" spans="1:19" ht="12.75">
      <c r="A21" s="1">
        <f>IF(R21&gt;0,RANK(S21,S:S),0)</f>
        <v>14</v>
      </c>
      <c r="B21" s="6">
        <v>304</v>
      </c>
      <c r="C21" s="2" t="str">
        <f>+VLOOKUP($B21,Gesamt!$A$5:$D$300,2,FALSE)</f>
        <v>Sulitze</v>
      </c>
      <c r="D21" s="2" t="str">
        <f>+VLOOKUP($B21,Gesamt!$A$5:$D$300,3,FALSE)</f>
        <v>Franziska</v>
      </c>
      <c r="E21" s="1" t="str">
        <f>+VLOOKUP($B21,Gesamt!$A$5:$D$300,4,FALSE)</f>
        <v>Bergkamen</v>
      </c>
      <c r="F21" s="10" t="str">
        <f>+VLOOKUP($B21,Gesamt!$A$5:$F$300,5,FALSE)</f>
        <v>32,52</v>
      </c>
      <c r="G21" s="10" t="str">
        <f>+VLOOKUP($B21,Gesamt!$A$5:$G$300,6,FALSE)</f>
        <v>31,67</v>
      </c>
      <c r="H21" s="10" t="str">
        <f>+VLOOKUP($B21,Gesamt!$A$5:$H$300,7,FALSE)</f>
        <v>32,60</v>
      </c>
      <c r="I21" s="10" t="str">
        <f>+VLOOKUP($B21,Gesamt!$A$5:$I$300,8,FALSE)</f>
        <v>31,49</v>
      </c>
      <c r="J21" s="10">
        <f>+VLOOKUP($B21,Gesamt!$A$5:$Q$300,9,FALSE)</f>
        <v>0</v>
      </c>
      <c r="K21" s="10">
        <f>+VLOOKUP($B21,Gesamt!$A$5:$Q$300,10,FALSE)</f>
        <v>0</v>
      </c>
      <c r="L21" s="10">
        <f>+VLOOKUP($B21,Gesamt!$A$5:$Q$300,11,FALSE)</f>
        <v>0</v>
      </c>
      <c r="M21" s="10">
        <f>+VLOOKUP($B21,Gesamt!$A$5:$Q$300,12,FALSE)</f>
        <v>0</v>
      </c>
      <c r="N21" s="10">
        <f>+VLOOKUP($B21,Gesamt!$A$5:$Q$300,13,FALSE)</f>
        <v>0</v>
      </c>
      <c r="O21" s="10">
        <f>+VLOOKUP($B21,Gesamt!$A$5:$Q$300,14,FALSE)</f>
        <v>0</v>
      </c>
      <c r="P21" s="10">
        <f>+VLOOKUP($B21,Gesamt!$A$5:$Q$300,15,FALSE)</f>
        <v>0</v>
      </c>
      <c r="Q21" s="10">
        <f>+VLOOKUP($B21,Gesamt!$A$5:$Q$300,16,FALSE)</f>
        <v>0</v>
      </c>
      <c r="R21" s="10">
        <f t="shared" si="2"/>
        <v>128.28</v>
      </c>
      <c r="S21" s="8">
        <f t="shared" si="1"/>
        <v>-128.28</v>
      </c>
    </row>
    <row r="22" spans="1:19" ht="12.75">
      <c r="A22" s="1">
        <f>IF(R22&gt;0,RANK(S22,S:S),0)</f>
        <v>15</v>
      </c>
      <c r="B22" s="6">
        <v>323</v>
      </c>
      <c r="C22" s="2" t="str">
        <f>+VLOOKUP($B22,Gesamt!$A$5:$D$300,2,FALSE)</f>
        <v>Ricker</v>
      </c>
      <c r="D22" s="2" t="str">
        <f>+VLOOKUP($B22,Gesamt!$A$5:$D$300,3,FALSE)</f>
        <v>Oliver</v>
      </c>
      <c r="E22" s="1" t="str">
        <f>+VLOOKUP($B22,Gesamt!$A$5:$D$300,4,FALSE)</f>
        <v>Billerbeck</v>
      </c>
      <c r="F22" s="10" t="str">
        <f>+VLOOKUP($B22,Gesamt!$A$5:$F$300,5,FALSE)</f>
        <v>32,60</v>
      </c>
      <c r="G22" s="10" t="str">
        <f>+VLOOKUP($B22,Gesamt!$A$5:$G$300,6,FALSE)</f>
        <v>31,64</v>
      </c>
      <c r="H22" s="10" t="str">
        <f>+VLOOKUP($B22,Gesamt!$A$5:$H$300,7,FALSE)</f>
        <v>32,60</v>
      </c>
      <c r="I22" s="10" t="str">
        <f>+VLOOKUP($B22,Gesamt!$A$5:$I$300,8,FALSE)</f>
        <v>31,52</v>
      </c>
      <c r="J22" s="10">
        <f>+VLOOKUP($B22,Gesamt!$A$5:$Q$300,9,FALSE)</f>
        <v>0</v>
      </c>
      <c r="K22" s="10">
        <f>+VLOOKUP($B22,Gesamt!$A$5:$Q$300,10,FALSE)</f>
        <v>0</v>
      </c>
      <c r="L22" s="10">
        <f>+VLOOKUP($B22,Gesamt!$A$5:$Q$300,11,FALSE)</f>
        <v>0</v>
      </c>
      <c r="M22" s="10">
        <f>+VLOOKUP($B22,Gesamt!$A$5:$Q$300,12,FALSE)</f>
        <v>0</v>
      </c>
      <c r="N22" s="10">
        <f>+VLOOKUP($B22,Gesamt!$A$5:$Q$300,13,FALSE)</f>
        <v>0</v>
      </c>
      <c r="O22" s="10">
        <f>+VLOOKUP($B22,Gesamt!$A$5:$Q$300,14,FALSE)</f>
        <v>0</v>
      </c>
      <c r="P22" s="10">
        <f>+VLOOKUP($B22,Gesamt!$A$5:$Q$300,15,FALSE)</f>
        <v>0</v>
      </c>
      <c r="Q22" s="10">
        <f>+VLOOKUP($B22,Gesamt!$A$5:$Q$300,16,FALSE)</f>
        <v>0</v>
      </c>
      <c r="R22" s="10">
        <f t="shared" si="2"/>
        <v>128.36</v>
      </c>
      <c r="S22" s="8">
        <f t="shared" si="1"/>
        <v>-128.36</v>
      </c>
    </row>
    <row r="23" spans="1:19" ht="12.75">
      <c r="A23" s="1">
        <f>IF(R23&gt;0,RANK(S23,S:S),0)</f>
        <v>16</v>
      </c>
      <c r="B23" s="6">
        <v>331</v>
      </c>
      <c r="C23" s="2" t="str">
        <f>+VLOOKUP($B23,Gesamt!$A$5:$D$300,2,FALSE)</f>
        <v>Valtwies</v>
      </c>
      <c r="D23" s="2" t="str">
        <f>+VLOOKUP($B23,Gesamt!$A$5:$D$300,3,FALSE)</f>
        <v>Tom</v>
      </c>
      <c r="E23" s="1" t="str">
        <f>+VLOOKUP($B23,Gesamt!$A$5:$D$300,4,FALSE)</f>
        <v>Havixbeck</v>
      </c>
      <c r="F23" s="10" t="str">
        <f>+VLOOKUP($B23,Gesamt!$A$5:$F$300,5,FALSE)</f>
        <v>31,60</v>
      </c>
      <c r="G23" s="10" t="str">
        <f>+VLOOKUP($B23,Gesamt!$A$5:$G$300,6,FALSE)</f>
        <v>32,71</v>
      </c>
      <c r="H23" s="10" t="str">
        <f>+VLOOKUP($B23,Gesamt!$A$5:$H$300,7,FALSE)</f>
        <v>31,60</v>
      </c>
      <c r="I23" s="10" t="str">
        <f>+VLOOKUP($B23,Gesamt!$A$5:$I$300,8,FALSE)</f>
        <v>32,62</v>
      </c>
      <c r="J23" s="10">
        <f>+VLOOKUP($B23,Gesamt!$A$5:$Q$300,9,FALSE)</f>
        <v>0</v>
      </c>
      <c r="K23" s="10">
        <f>+VLOOKUP($B23,Gesamt!$A$5:$Q$300,10,FALSE)</f>
        <v>0</v>
      </c>
      <c r="L23" s="10">
        <f>+VLOOKUP($B23,Gesamt!$A$5:$Q$300,11,FALSE)</f>
        <v>0</v>
      </c>
      <c r="M23" s="10">
        <f>+VLOOKUP($B23,Gesamt!$A$5:$Q$300,12,FALSE)</f>
        <v>0</v>
      </c>
      <c r="N23" s="10">
        <f>+VLOOKUP($B23,Gesamt!$A$5:$Q$300,13,FALSE)</f>
        <v>0</v>
      </c>
      <c r="O23" s="10">
        <f>+VLOOKUP($B23,Gesamt!$A$5:$Q$300,14,FALSE)</f>
        <v>0</v>
      </c>
      <c r="P23" s="10">
        <f>+VLOOKUP($B23,Gesamt!$A$5:$Q$300,15,FALSE)</f>
        <v>0</v>
      </c>
      <c r="Q23" s="10">
        <f>+VLOOKUP($B23,Gesamt!$A$5:$Q$300,16,FALSE)</f>
        <v>0</v>
      </c>
      <c r="R23" s="10">
        <f t="shared" si="2"/>
        <v>128.53</v>
      </c>
      <c r="S23" s="8">
        <f t="shared" si="1"/>
        <v>-128.53</v>
      </c>
    </row>
    <row r="24" spans="1:19" ht="12.75">
      <c r="A24" s="1">
        <f>IF(R24&gt;0,RANK(S24,S:S),0)</f>
        <v>17</v>
      </c>
      <c r="B24" s="6">
        <v>326</v>
      </c>
      <c r="C24" s="2" t="str">
        <f>+VLOOKUP($B24,Gesamt!$A$5:$D$300,2,FALSE)</f>
        <v>Sippekamp</v>
      </c>
      <c r="D24" s="2" t="str">
        <f>+VLOOKUP($B24,Gesamt!$A$5:$D$300,3,FALSE)</f>
        <v>Marco</v>
      </c>
      <c r="E24" s="1" t="str">
        <f>+VLOOKUP($B24,Gesamt!$A$5:$D$300,4,FALSE)</f>
        <v>Friedrichsfeld</v>
      </c>
      <c r="F24" s="10" t="str">
        <f>+VLOOKUP($B24,Gesamt!$A$5:$F$300,5,FALSE)</f>
        <v>32,66</v>
      </c>
      <c r="G24" s="10" t="str">
        <f>+VLOOKUP($B24,Gesamt!$A$5:$G$300,6,FALSE)</f>
        <v>31,65</v>
      </c>
      <c r="H24" s="10" t="str">
        <f>+VLOOKUP($B24,Gesamt!$A$5:$H$300,7,FALSE)</f>
        <v>32,67</v>
      </c>
      <c r="I24" s="10" t="str">
        <f>+VLOOKUP($B24,Gesamt!$A$5:$I$300,8,FALSE)</f>
        <v>31,62</v>
      </c>
      <c r="J24" s="10">
        <f>+VLOOKUP($B24,Gesamt!$A$5:$Q$300,9,FALSE)</f>
        <v>0</v>
      </c>
      <c r="K24" s="10">
        <f>+VLOOKUP($B24,Gesamt!$A$5:$Q$300,10,FALSE)</f>
        <v>0</v>
      </c>
      <c r="L24" s="10">
        <f>+VLOOKUP($B24,Gesamt!$A$5:$Q$300,11,FALSE)</f>
        <v>0</v>
      </c>
      <c r="M24" s="10">
        <f>+VLOOKUP($B24,Gesamt!$A$5:$Q$300,12,FALSE)</f>
        <v>0</v>
      </c>
      <c r="N24" s="10">
        <f>+VLOOKUP($B24,Gesamt!$A$5:$Q$300,13,FALSE)</f>
        <v>0</v>
      </c>
      <c r="O24" s="10">
        <f>+VLOOKUP($B24,Gesamt!$A$5:$Q$300,14,FALSE)</f>
        <v>0</v>
      </c>
      <c r="P24" s="10">
        <f>+VLOOKUP($B24,Gesamt!$A$5:$Q$300,15,FALSE)</f>
        <v>0</v>
      </c>
      <c r="Q24" s="10">
        <f>+VLOOKUP($B24,Gesamt!$A$5:$Q$300,16,FALSE)</f>
        <v>0</v>
      </c>
      <c r="R24" s="10">
        <f t="shared" si="2"/>
        <v>128.6</v>
      </c>
      <c r="S24" s="8">
        <f t="shared" si="1"/>
        <v>-128.6</v>
      </c>
    </row>
    <row r="25" spans="1:19" ht="12.75">
      <c r="A25" s="1">
        <f>IF(R25&gt;0,RANK(S25,S:S),0)</f>
        <v>18</v>
      </c>
      <c r="B25" s="6">
        <v>329</v>
      </c>
      <c r="C25" s="2" t="str">
        <f>+VLOOKUP($B25,Gesamt!$A$5:$D$300,2,FALSE)</f>
        <v>Claus </v>
      </c>
      <c r="D25" s="2" t="str">
        <f>+VLOOKUP($B25,Gesamt!$A$5:$D$300,3,FALSE)</f>
        <v>Maik</v>
      </c>
      <c r="E25" s="1" t="str">
        <f>+VLOOKUP($B25,Gesamt!$A$5:$D$300,4,FALSE)</f>
        <v>Bergkamen</v>
      </c>
      <c r="F25" s="10" t="str">
        <f>+VLOOKUP($B25,Gesamt!$A$5:$F$300,5,FALSE)</f>
        <v>31,63</v>
      </c>
      <c r="G25" s="10" t="str">
        <f>+VLOOKUP($B25,Gesamt!$A$5:$G$300,6,FALSE)</f>
        <v>32,72</v>
      </c>
      <c r="H25" s="10" t="str">
        <f>+VLOOKUP($B25,Gesamt!$A$5:$H$300,7,FALSE)</f>
        <v>31,72</v>
      </c>
      <c r="I25" s="10" t="str">
        <f>+VLOOKUP($B25,Gesamt!$A$5:$I$300,8,FALSE)</f>
        <v>32,56</v>
      </c>
      <c r="J25" s="10">
        <f>+VLOOKUP($B25,Gesamt!$A$5:$Q$300,9,FALSE)</f>
        <v>0</v>
      </c>
      <c r="K25" s="10">
        <f>+VLOOKUP($B25,Gesamt!$A$5:$Q$300,10,FALSE)</f>
        <v>0</v>
      </c>
      <c r="L25" s="10">
        <f>+VLOOKUP($B25,Gesamt!$A$5:$Q$300,11,FALSE)</f>
        <v>0</v>
      </c>
      <c r="M25" s="10">
        <f>+VLOOKUP($B25,Gesamt!$A$5:$Q$300,12,FALSE)</f>
        <v>0</v>
      </c>
      <c r="N25" s="10">
        <f>+VLOOKUP($B25,Gesamt!$A$5:$Q$300,13,FALSE)</f>
        <v>0</v>
      </c>
      <c r="O25" s="10">
        <f>+VLOOKUP($B25,Gesamt!$A$5:$Q$300,14,FALSE)</f>
        <v>0</v>
      </c>
      <c r="P25" s="10">
        <f>+VLOOKUP($B25,Gesamt!$A$5:$Q$300,15,FALSE)</f>
        <v>0</v>
      </c>
      <c r="Q25" s="10">
        <f>+VLOOKUP($B25,Gesamt!$A$5:$Q$300,16,FALSE)</f>
        <v>0</v>
      </c>
      <c r="R25" s="10">
        <f t="shared" si="2"/>
        <v>128.63</v>
      </c>
      <c r="S25" s="8">
        <f t="shared" si="1"/>
        <v>-128.63</v>
      </c>
    </row>
    <row r="26" spans="1:19" ht="12.75">
      <c r="A26" s="1">
        <f>IF(R26&gt;0,RANK(S26,S:S),0)</f>
        <v>18</v>
      </c>
      <c r="B26" s="6">
        <v>365</v>
      </c>
      <c r="C26" s="2" t="str">
        <f>+VLOOKUP($B26,Gesamt!$A$5:$D$300,2,FALSE)</f>
        <v>Krechter</v>
      </c>
      <c r="D26" s="2" t="str">
        <f>+VLOOKUP($B26,Gesamt!$A$5:$D$300,3,FALSE)</f>
        <v>Henning</v>
      </c>
      <c r="E26" s="1" t="str">
        <f>+VLOOKUP($B26,Gesamt!$A$5:$D$300,4,FALSE)</f>
        <v>Friedrichsfeld</v>
      </c>
      <c r="F26" s="10" t="str">
        <f>+VLOOKUP($B26,Gesamt!$A$5:$F$300,5,FALSE)</f>
        <v>31,55</v>
      </c>
      <c r="G26" s="10" t="str">
        <f>+VLOOKUP($B26,Gesamt!$A$5:$G$300,6,FALSE)</f>
        <v>32,56</v>
      </c>
      <c r="H26" s="10" t="str">
        <f>+VLOOKUP($B26,Gesamt!$A$5:$H$300,7,FALSE)</f>
        <v>31,70</v>
      </c>
      <c r="I26" s="10" t="str">
        <f>+VLOOKUP($B26,Gesamt!$A$5:$I$300,8,FALSE)</f>
        <v>32,82</v>
      </c>
      <c r="J26" s="10">
        <f>+VLOOKUP($B26,Gesamt!$A$5:$Q$300,9,FALSE)</f>
        <v>0</v>
      </c>
      <c r="K26" s="10">
        <f>+VLOOKUP($B26,Gesamt!$A$5:$Q$300,10,FALSE)</f>
        <v>0</v>
      </c>
      <c r="L26" s="10">
        <f>+VLOOKUP($B26,Gesamt!$A$5:$Q$300,11,FALSE)</f>
        <v>0</v>
      </c>
      <c r="M26" s="10">
        <f>+VLOOKUP($B26,Gesamt!$A$5:$Q$300,12,FALSE)</f>
        <v>0</v>
      </c>
      <c r="N26" s="10">
        <f>+VLOOKUP($B26,Gesamt!$A$5:$Q$300,13,FALSE)</f>
        <v>0</v>
      </c>
      <c r="O26" s="10">
        <f>+VLOOKUP($B26,Gesamt!$A$5:$Q$300,14,FALSE)</f>
        <v>0</v>
      </c>
      <c r="P26" s="10">
        <f>+VLOOKUP($B26,Gesamt!$A$5:$Q$300,15,FALSE)</f>
        <v>0</v>
      </c>
      <c r="Q26" s="10">
        <f>+VLOOKUP($B26,Gesamt!$A$5:$Q$300,16,FALSE)</f>
        <v>0</v>
      </c>
      <c r="R26" s="10">
        <f t="shared" si="2"/>
        <v>128.63</v>
      </c>
      <c r="S26" s="8">
        <f t="shared" si="1"/>
        <v>-128.63</v>
      </c>
    </row>
    <row r="27" spans="1:19" ht="12.75">
      <c r="A27" s="1">
        <f>IF(R27&gt;0,RANK(S27,S:S),0)</f>
        <v>20</v>
      </c>
      <c r="B27" s="6">
        <v>311</v>
      </c>
      <c r="C27" s="2" t="str">
        <f>+VLOOKUP($B27,Gesamt!$A$5:$D$300,2,FALSE)</f>
        <v>Hummels</v>
      </c>
      <c r="D27" s="2" t="str">
        <f>+VLOOKUP($B27,Gesamt!$A$5:$D$300,3,FALSE)</f>
        <v>Melissa</v>
      </c>
      <c r="E27" s="1" t="str">
        <f>+VLOOKUP($B27,Gesamt!$A$5:$D$300,4,FALSE)</f>
        <v>Stromberg</v>
      </c>
      <c r="F27" s="10" t="str">
        <f>+VLOOKUP($B27,Gesamt!$A$5:$F$300,5,FALSE)</f>
        <v>31,64</v>
      </c>
      <c r="G27" s="10" t="str">
        <f>+VLOOKUP($B27,Gesamt!$A$5:$G$300,6,FALSE)</f>
        <v>32,72</v>
      </c>
      <c r="H27" s="10" t="str">
        <f>+VLOOKUP($B27,Gesamt!$A$5:$H$300,7,FALSE)</f>
        <v>31,77</v>
      </c>
      <c r="I27" s="10" t="str">
        <f>+VLOOKUP($B27,Gesamt!$A$5:$I$300,8,FALSE)</f>
        <v>32,57</v>
      </c>
      <c r="J27" s="10">
        <f>+VLOOKUP($B27,Gesamt!$A$5:$Q$300,9,FALSE)</f>
        <v>0</v>
      </c>
      <c r="K27" s="10">
        <f>+VLOOKUP($B27,Gesamt!$A$5:$Q$300,10,FALSE)</f>
        <v>0</v>
      </c>
      <c r="L27" s="10">
        <f>+VLOOKUP($B27,Gesamt!$A$5:$Q$300,11,FALSE)</f>
        <v>0</v>
      </c>
      <c r="M27" s="10">
        <f>+VLOOKUP($B27,Gesamt!$A$5:$Q$300,12,FALSE)</f>
        <v>0</v>
      </c>
      <c r="N27" s="10">
        <f>+VLOOKUP($B27,Gesamt!$A$5:$Q$300,13,FALSE)</f>
        <v>0</v>
      </c>
      <c r="O27" s="10">
        <f>+VLOOKUP($B27,Gesamt!$A$5:$Q$300,14,FALSE)</f>
        <v>0</v>
      </c>
      <c r="P27" s="10">
        <f>+VLOOKUP($B27,Gesamt!$A$5:$Q$300,15,FALSE)</f>
        <v>0</v>
      </c>
      <c r="Q27" s="10">
        <f>+VLOOKUP($B27,Gesamt!$A$5:$Q$300,16,FALSE)</f>
        <v>0</v>
      </c>
      <c r="R27" s="10">
        <f t="shared" si="2"/>
        <v>128.7</v>
      </c>
      <c r="S27" s="8">
        <f t="shared" si="1"/>
        <v>-128.7</v>
      </c>
    </row>
    <row r="28" spans="1:19" ht="12.75">
      <c r="A28" s="1">
        <f>IF(R28&gt;0,RANK(S28,S:S),0)</f>
        <v>21</v>
      </c>
      <c r="B28" s="6">
        <v>332</v>
      </c>
      <c r="C28" s="2" t="str">
        <f>+VLOOKUP($B28,Gesamt!$A$5:$D$300,2,FALSE)</f>
        <v>Mountain</v>
      </c>
      <c r="D28" s="2" t="str">
        <f>+VLOOKUP($B28,Gesamt!$A$5:$D$300,3,FALSE)</f>
        <v>Angelique</v>
      </c>
      <c r="E28" s="1" t="str">
        <f>+VLOOKUP($B28,Gesamt!$A$5:$D$300,4,FALSE)</f>
        <v>Bergkamen</v>
      </c>
      <c r="F28" s="10" t="str">
        <f>+VLOOKUP($B28,Gesamt!$A$5:$F$300,5,FALSE)</f>
        <v>32,96</v>
      </c>
      <c r="G28" s="10" t="str">
        <f>+VLOOKUP($B28,Gesamt!$A$5:$G$300,6,FALSE)</f>
        <v>31,73</v>
      </c>
      <c r="H28" s="10" t="str">
        <f>+VLOOKUP($B28,Gesamt!$A$5:$H$300,7,FALSE)</f>
        <v>32,80</v>
      </c>
      <c r="I28" s="10" t="str">
        <f>+VLOOKUP($B28,Gesamt!$A$5:$I$300,8,FALSE)</f>
        <v>31,66</v>
      </c>
      <c r="J28" s="10">
        <f>+VLOOKUP($B28,Gesamt!$A$5:$Q$300,9,FALSE)</f>
        <v>0</v>
      </c>
      <c r="K28" s="10">
        <f>+VLOOKUP($B28,Gesamt!$A$5:$Q$300,10,FALSE)</f>
        <v>0</v>
      </c>
      <c r="L28" s="10">
        <f>+VLOOKUP($B28,Gesamt!$A$5:$Q$300,11,FALSE)</f>
        <v>0</v>
      </c>
      <c r="M28" s="10">
        <f>+VLOOKUP($B28,Gesamt!$A$5:$Q$300,12,FALSE)</f>
        <v>0</v>
      </c>
      <c r="N28" s="10">
        <f>+VLOOKUP($B28,Gesamt!$A$5:$Q$300,13,FALSE)</f>
        <v>0</v>
      </c>
      <c r="O28" s="10">
        <f>+VLOOKUP($B28,Gesamt!$A$5:$Q$300,14,FALSE)</f>
        <v>0</v>
      </c>
      <c r="P28" s="10">
        <f>+VLOOKUP($B28,Gesamt!$A$5:$Q$300,15,FALSE)</f>
        <v>0</v>
      </c>
      <c r="Q28" s="10">
        <f>+VLOOKUP($B28,Gesamt!$A$5:$Q$300,16,FALSE)</f>
        <v>0</v>
      </c>
      <c r="R28" s="10">
        <f t="shared" si="2"/>
        <v>129.15</v>
      </c>
      <c r="S28" s="8">
        <f t="shared" si="1"/>
        <v>-129.15</v>
      </c>
    </row>
    <row r="29" spans="1:19" ht="12.75">
      <c r="A29" s="1">
        <f>IF(R29&gt;0,RANK(S29,S:S),0)</f>
        <v>22</v>
      </c>
      <c r="B29" s="6">
        <v>314</v>
      </c>
      <c r="C29" s="2" t="str">
        <f>+VLOOKUP($B29,Gesamt!$A$5:$D$300,2,FALSE)</f>
        <v>Westermann</v>
      </c>
      <c r="D29" s="2" t="str">
        <f>+VLOOKUP($B29,Gesamt!$A$5:$D$300,3,FALSE)</f>
        <v>Désirée</v>
      </c>
      <c r="E29" s="1" t="str">
        <f>+VLOOKUP($B29,Gesamt!$A$5:$D$300,4,FALSE)</f>
        <v>Overath</v>
      </c>
      <c r="F29" s="10" t="str">
        <f>+VLOOKUP($B29,Gesamt!$A$5:$F$300,5,FALSE)</f>
        <v>32,86</v>
      </c>
      <c r="G29" s="10" t="str">
        <f>+VLOOKUP($B29,Gesamt!$A$5:$G$300,6,FALSE)</f>
        <v>31,75</v>
      </c>
      <c r="H29" s="10" t="str">
        <f>+VLOOKUP($B29,Gesamt!$A$5:$H$300,7,FALSE)</f>
        <v>32,95</v>
      </c>
      <c r="I29" s="10" t="str">
        <f>+VLOOKUP($B29,Gesamt!$A$5:$I$300,8,FALSE)</f>
        <v>31,74</v>
      </c>
      <c r="J29" s="10">
        <f>+VLOOKUP($B29,Gesamt!$A$5:$Q$300,9,FALSE)</f>
        <v>0</v>
      </c>
      <c r="K29" s="10">
        <f>+VLOOKUP($B29,Gesamt!$A$5:$Q$300,10,FALSE)</f>
        <v>0</v>
      </c>
      <c r="L29" s="10">
        <f>+VLOOKUP($B29,Gesamt!$A$5:$Q$300,11,FALSE)</f>
        <v>0</v>
      </c>
      <c r="M29" s="10">
        <f>+VLOOKUP($B29,Gesamt!$A$5:$Q$300,12,FALSE)</f>
        <v>0</v>
      </c>
      <c r="N29" s="10">
        <f>+VLOOKUP($B29,Gesamt!$A$5:$Q$300,13,FALSE)</f>
        <v>0</v>
      </c>
      <c r="O29" s="10">
        <f>+VLOOKUP($B29,Gesamt!$A$5:$Q$300,14,FALSE)</f>
        <v>0</v>
      </c>
      <c r="P29" s="10">
        <f>+VLOOKUP($B29,Gesamt!$A$5:$Q$300,15,FALSE)</f>
        <v>0</v>
      </c>
      <c r="Q29" s="10">
        <f>+VLOOKUP($B29,Gesamt!$A$5:$Q$300,16,FALSE)</f>
        <v>0</v>
      </c>
      <c r="R29" s="10">
        <f t="shared" si="2"/>
        <v>129.3</v>
      </c>
      <c r="S29" s="8">
        <f t="shared" si="1"/>
        <v>-129.3</v>
      </c>
    </row>
    <row r="30" spans="1:19" ht="12.75">
      <c r="A30" s="1">
        <f>IF(R30&gt;0,RANK(S30,S:S),0)</f>
        <v>23</v>
      </c>
      <c r="B30" s="6">
        <v>333</v>
      </c>
      <c r="C30" s="2" t="str">
        <f>+VLOOKUP($B30,Gesamt!$A$5:$D$300,2,FALSE)</f>
        <v>Lorenz</v>
      </c>
      <c r="D30" s="2" t="str">
        <f>+VLOOKUP($B30,Gesamt!$A$5:$D$300,3,FALSE)</f>
        <v>Lucas</v>
      </c>
      <c r="E30" s="1" t="str">
        <f>+VLOOKUP($B30,Gesamt!$A$5:$D$300,4,FALSE)</f>
        <v>Overath</v>
      </c>
      <c r="F30" s="10" t="str">
        <f>+VLOOKUP($B30,Gesamt!$A$5:$F$300,5,FALSE)</f>
        <v>31,91</v>
      </c>
      <c r="G30" s="10" t="str">
        <f>+VLOOKUP($B30,Gesamt!$A$5:$G$300,6,FALSE)</f>
        <v>32,82</v>
      </c>
      <c r="H30" s="10" t="str">
        <f>+VLOOKUP($B30,Gesamt!$A$5:$H$300,7,FALSE)</f>
        <v>31,84</v>
      </c>
      <c r="I30" s="10" t="str">
        <f>+VLOOKUP($B30,Gesamt!$A$5:$I$300,8,FALSE)</f>
        <v>32,84</v>
      </c>
      <c r="J30" s="10">
        <f>+VLOOKUP($B30,Gesamt!$A$5:$Q$300,9,FALSE)</f>
        <v>0</v>
      </c>
      <c r="K30" s="10">
        <f>+VLOOKUP($B30,Gesamt!$A$5:$Q$300,10,FALSE)</f>
        <v>0</v>
      </c>
      <c r="L30" s="10">
        <f>+VLOOKUP($B30,Gesamt!$A$5:$Q$300,11,FALSE)</f>
        <v>0</v>
      </c>
      <c r="M30" s="10">
        <f>+VLOOKUP($B30,Gesamt!$A$5:$Q$300,12,FALSE)</f>
        <v>0</v>
      </c>
      <c r="N30" s="10">
        <f>+VLOOKUP($B30,Gesamt!$A$5:$Q$300,13,FALSE)</f>
        <v>0</v>
      </c>
      <c r="O30" s="10">
        <f>+VLOOKUP($B30,Gesamt!$A$5:$Q$300,14,FALSE)</f>
        <v>0</v>
      </c>
      <c r="P30" s="10">
        <f>+VLOOKUP($B30,Gesamt!$A$5:$Q$300,15,FALSE)</f>
        <v>0</v>
      </c>
      <c r="Q30" s="10">
        <f>+VLOOKUP($B30,Gesamt!$A$5:$Q$300,16,FALSE)</f>
        <v>0</v>
      </c>
      <c r="R30" s="10">
        <f t="shared" si="2"/>
        <v>129.41</v>
      </c>
      <c r="S30" s="8">
        <f t="shared" si="1"/>
        <v>-129.41</v>
      </c>
    </row>
    <row r="31" spans="1:19" ht="12.75">
      <c r="A31" s="1">
        <f>IF(R31&gt;0,RANK(S31,S:S),0)</f>
        <v>24</v>
      </c>
      <c r="B31" s="6">
        <v>369</v>
      </c>
      <c r="C31" s="2" t="str">
        <f>+VLOOKUP($B31,Gesamt!$A$5:$D$300,2,FALSE)</f>
        <v>Stoll</v>
      </c>
      <c r="D31" s="2" t="str">
        <f>+VLOOKUP($B31,Gesamt!$A$5:$D$300,3,FALSE)</f>
        <v>Johannes</v>
      </c>
      <c r="E31" s="1" t="str">
        <f>+VLOOKUP($B31,Gesamt!$A$5:$D$300,4,FALSE)</f>
        <v>Kerpen</v>
      </c>
      <c r="F31" s="10" t="str">
        <f>+VLOOKUP($B31,Gesamt!$A$5:$F$300,5,FALSE)</f>
        <v>32,94</v>
      </c>
      <c r="G31" s="10" t="str">
        <f>+VLOOKUP($B31,Gesamt!$A$5:$G$300,6,FALSE)</f>
        <v>31,87</v>
      </c>
      <c r="H31" s="10" t="str">
        <f>+VLOOKUP($B31,Gesamt!$A$5:$H$300,7,FALSE)</f>
        <v>33,14</v>
      </c>
      <c r="I31" s="10" t="str">
        <f>+VLOOKUP($B31,Gesamt!$A$5:$I$300,8,FALSE)</f>
        <v>32,29</v>
      </c>
      <c r="J31" s="10">
        <f>+VLOOKUP($B31,Gesamt!$A$5:$Q$300,9,FALSE)</f>
        <v>0</v>
      </c>
      <c r="K31" s="10">
        <f>+VLOOKUP($B31,Gesamt!$A$5:$Q$300,10,FALSE)</f>
        <v>0</v>
      </c>
      <c r="L31" s="10">
        <f>+VLOOKUP($B31,Gesamt!$A$5:$Q$300,11,FALSE)</f>
        <v>0</v>
      </c>
      <c r="M31" s="10">
        <f>+VLOOKUP($B31,Gesamt!$A$5:$Q$300,12,FALSE)</f>
        <v>0</v>
      </c>
      <c r="N31" s="10">
        <f>+VLOOKUP($B31,Gesamt!$A$5:$Q$300,13,FALSE)</f>
        <v>0</v>
      </c>
      <c r="O31" s="10">
        <f>+VLOOKUP($B31,Gesamt!$A$5:$Q$300,14,FALSE)</f>
        <v>0</v>
      </c>
      <c r="P31" s="10">
        <f>+VLOOKUP($B31,Gesamt!$A$5:$Q$300,15,FALSE)</f>
        <v>0</v>
      </c>
      <c r="Q31" s="10">
        <f>+VLOOKUP($B31,Gesamt!$A$5:$Q$300,16,FALSE)</f>
        <v>0</v>
      </c>
      <c r="R31" s="10">
        <f>(F31*$F$4+G31*$G$4+H31*$H$4+I31*$I$4+J31*$J$4+K31*$K$4+L31*$F$4+M31*$G$4+N31*$H$4+O31*$I$4+P31*$J$4+Q31*$K$4)</f>
        <v>130.24</v>
      </c>
      <c r="S31" s="8">
        <f t="shared" si="1"/>
        <v>-130.24</v>
      </c>
    </row>
    <row r="32" spans="1:2" ht="12.75">
      <c r="A32" s="1"/>
      <c r="B32" s="6"/>
    </row>
    <row r="33" spans="1:2" ht="12.75">
      <c r="A33" s="1"/>
      <c r="B33" s="6"/>
    </row>
    <row r="34" spans="1:2" ht="12.75">
      <c r="A34" s="1"/>
      <c r="B34" s="6"/>
    </row>
    <row r="35" spans="1:2" ht="12.75">
      <c r="A35" s="1"/>
      <c r="B35" s="6"/>
    </row>
    <row r="36" spans="1:2" ht="12.75">
      <c r="A36" s="1"/>
      <c r="B36" s="6"/>
    </row>
    <row r="37" spans="1:2" ht="12.75">
      <c r="A37" s="1"/>
      <c r="B37" s="6"/>
    </row>
    <row r="38" spans="1:2" ht="12.75">
      <c r="A38" s="1"/>
      <c r="B38" s="6"/>
    </row>
    <row r="39" spans="1:2" ht="12.75">
      <c r="A39" s="1"/>
      <c r="B39" s="6"/>
    </row>
    <row r="40" spans="1:2" ht="12.75">
      <c r="A40" s="1"/>
      <c r="B40" s="6"/>
    </row>
    <row r="41" spans="1:2" ht="12.75">
      <c r="A41" s="1"/>
      <c r="B41" s="6"/>
    </row>
    <row r="42" spans="1:2" ht="12.75">
      <c r="A42" s="1"/>
      <c r="B42" s="6"/>
    </row>
    <row r="43" spans="1:2" ht="12.75">
      <c r="A43" s="1"/>
      <c r="B43" s="6"/>
    </row>
    <row r="44" spans="1:2" ht="12.75">
      <c r="A44" s="1"/>
      <c r="B44" s="6"/>
    </row>
    <row r="45" spans="1:2" ht="12.75">
      <c r="A45" s="1"/>
      <c r="B45" s="6"/>
    </row>
    <row r="46" spans="1:2" ht="12.75">
      <c r="A46" s="1"/>
      <c r="B46" s="6"/>
    </row>
    <row r="47" spans="1:2" ht="12.75">
      <c r="A47" s="1"/>
      <c r="B47" s="6"/>
    </row>
    <row r="48" spans="1:2" ht="12.75">
      <c r="A48" s="1"/>
      <c r="B48" s="6"/>
    </row>
    <row r="49" spans="1:2" ht="12.75">
      <c r="A49" s="1"/>
      <c r="B49" s="6"/>
    </row>
    <row r="50" spans="1:2" ht="12.75">
      <c r="A50" s="1"/>
      <c r="B50" s="6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&amp;CXantener Seifenkistenrennen
&amp;A</oddHeader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3:U50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31.63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42" t="s">
        <v>16</v>
      </c>
      <c r="M6" s="42"/>
      <c r="N6" s="42"/>
      <c r="O6" s="42"/>
      <c r="P6" s="42"/>
      <c r="Q6" s="42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6">
        <v>517</v>
      </c>
      <c r="C8" s="2" t="str">
        <f>+VLOOKUP($B8,Gesamt!$A$5:$D$300,2,FALSE)</f>
        <v>Jost</v>
      </c>
      <c r="D8" s="2" t="str">
        <f>+VLOOKUP($B8,Gesamt!$A$5:$D$300,3,FALSE)</f>
        <v>Marcel</v>
      </c>
      <c r="E8" s="1" t="str">
        <f>+VLOOKUP($B8,Gesamt!$A$5:$D$300,4,FALSE)</f>
        <v>Kerpen</v>
      </c>
      <c r="F8" s="10" t="str">
        <f>+VLOOKUP($B8,Gesamt!$A$5:$F$300,5,FALSE)</f>
        <v>32,33</v>
      </c>
      <c r="G8" s="10" t="str">
        <f>+VLOOKUP($B8,Gesamt!$A$5:$G$300,6,FALSE)</f>
        <v>31,18</v>
      </c>
      <c r="H8" s="10" t="str">
        <f>+VLOOKUP($B8,Gesamt!$A$5:$H$300,7,FALSE)</f>
        <v>32,27</v>
      </c>
      <c r="I8" s="10" t="str">
        <f>+VLOOKUP($B8,Gesamt!$A$5:$I$300,8,FALSE)</f>
        <v>31,29</v>
      </c>
      <c r="J8" s="10">
        <f>+VLOOKUP($B8,Gesamt!$A$5:$Q$300,9,FALSE)</f>
        <v>0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>(F8*$F$4+G8*$G$4+H8*$H$4+I8*$I$4+J8*$J$4+K8*$K$4+L8*$F$4+M8*$G$4+N8*$H$4+O8*$I$4+P8*$J$4+Q8*$K$4)</f>
        <v>127.07</v>
      </c>
      <c r="S8" s="8">
        <f>IF(R8&gt;0,R8*-1,-1000)</f>
        <v>-127.07</v>
      </c>
    </row>
    <row r="9" spans="1:19" ht="12.75">
      <c r="A9" s="1">
        <f>IF(R9&gt;0,RANK(S9,S:S),0)</f>
        <v>2</v>
      </c>
      <c r="B9" s="6">
        <v>503</v>
      </c>
      <c r="C9" s="2" t="str">
        <f>+VLOOKUP($B9,Gesamt!$A$5:$D$300,2,FALSE)</f>
        <v>Eckert</v>
      </c>
      <c r="D9" s="2" t="str">
        <f>+VLOOKUP($B9,Gesamt!$A$5:$D$300,3,FALSE)</f>
        <v>Kevin</v>
      </c>
      <c r="E9" s="1" t="str">
        <f>+VLOOKUP($B9,Gesamt!$A$5:$D$300,4,FALSE)</f>
        <v>Overath</v>
      </c>
      <c r="F9" s="10">
        <f>+VLOOKUP($B9,Gesamt!$A$5:$F$300,5,FALSE)</f>
        <v>31.63</v>
      </c>
      <c r="G9" s="10" t="str">
        <f>+VLOOKUP($B9,Gesamt!$A$5:$G$300,6,FALSE)</f>
        <v>31,63</v>
      </c>
      <c r="H9" s="10" t="str">
        <f>+VLOOKUP($B9,Gesamt!$A$5:$H$300,7,FALSE)</f>
        <v>32,85</v>
      </c>
      <c r="I9" s="10" t="str">
        <f>+VLOOKUP($B9,Gesamt!$A$5:$I$300,8,FALSE)</f>
        <v>31,81</v>
      </c>
      <c r="J9" s="10">
        <f>+VLOOKUP($B9,Gesamt!$A$5:$Q$300,9,FALSE)</f>
        <v>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>(F9*$F$4+G9*$G$4+H9*$H$4+I9*$I$4+J9*$J$4+K9*$K$4+L9*$F$4+M9*$G$4+N9*$H$4+O9*$I$4+P9*$J$4+Q9*$K$4)</f>
        <v>127.92</v>
      </c>
      <c r="S9" s="8">
        <f>IF(R9&gt;0,R9*-1,-1000)</f>
        <v>-127.92</v>
      </c>
    </row>
    <row r="10" spans="1:19" ht="12.75">
      <c r="A10" s="1">
        <f>IF(R10&gt;0,RANK(S10,S:S),0)</f>
        <v>3</v>
      </c>
      <c r="B10" s="6">
        <v>502</v>
      </c>
      <c r="C10" s="2" t="str">
        <f>+VLOOKUP($B10,Gesamt!$A$5:$D$300,2,FALSE)</f>
        <v>Leismann</v>
      </c>
      <c r="D10" s="2" t="str">
        <f>+VLOOKUP($B10,Gesamt!$A$5:$D$300,3,FALSE)</f>
        <v>Pascal</v>
      </c>
      <c r="E10" s="1" t="str">
        <f>+VLOOKUP($B10,Gesamt!$A$5:$D$300,4,FALSE)</f>
        <v>Mettingen</v>
      </c>
      <c r="F10" s="10" t="str">
        <f>+VLOOKUP($B10,Gesamt!$A$5:$F$300,5,FALSE)</f>
        <v>31,55</v>
      </c>
      <c r="G10" s="10" t="str">
        <f>+VLOOKUP($B10,Gesamt!$A$5:$G$300,6,FALSE)</f>
        <v>32,53</v>
      </c>
      <c r="H10" s="10" t="str">
        <f>+VLOOKUP($B10,Gesamt!$A$5:$H$300,7,FALSE)</f>
        <v>31,59</v>
      </c>
      <c r="I10" s="10" t="str">
        <f>+VLOOKUP($B10,Gesamt!$A$5:$I$300,8,FALSE)</f>
        <v>32,81</v>
      </c>
      <c r="J10" s="10">
        <f>+VLOOKUP($B10,Gesamt!$A$5:$Q$300,9,FALSE)</f>
        <v>0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>(F10*$F$4+G10*$G$4+H10*$H$4+I10*$I$4+J10*$J$4+K10*$K$4+L10*$F$4+M10*$G$4+N10*$H$4+O10*$I$4+P10*$J$4+Q10*$K$4)</f>
        <v>128.48</v>
      </c>
      <c r="S10" s="8">
        <f>IF(R10&gt;0,R10*-1,-1000)</f>
        <v>-128.48</v>
      </c>
    </row>
    <row r="11" spans="1:19" ht="12.75">
      <c r="A11" s="1">
        <f>IF(R11&gt;0,RANK(S11,S:S),0)</f>
        <v>4</v>
      </c>
      <c r="B11" s="6">
        <v>507</v>
      </c>
      <c r="C11" s="2" t="str">
        <f>+VLOOKUP($B11,Gesamt!$A$5:$D$300,2,FALSE)</f>
        <v>Ricker</v>
      </c>
      <c r="D11" s="2" t="str">
        <f>+VLOOKUP($B11,Gesamt!$A$5:$D$300,3,FALSE)</f>
        <v>Denise</v>
      </c>
      <c r="E11" s="1" t="str">
        <f>+VLOOKUP($B11,Gesamt!$A$5:$D$300,4,FALSE)</f>
        <v>Billerbeck</v>
      </c>
      <c r="F11" s="10" t="str">
        <f>+VLOOKUP($B11,Gesamt!$A$5:$F$300,5,FALSE)</f>
        <v>31,81</v>
      </c>
      <c r="G11" s="10" t="str">
        <f>+VLOOKUP($B11,Gesamt!$A$5:$G$300,6,FALSE)</f>
        <v>32,71</v>
      </c>
      <c r="H11" s="10" t="str">
        <f>+VLOOKUP($B11,Gesamt!$A$5:$H$300,7,FALSE)</f>
        <v>31,81</v>
      </c>
      <c r="I11" s="10" t="str">
        <f>+VLOOKUP($B11,Gesamt!$A$5:$I$300,8,FALSE)</f>
        <v>32,83</v>
      </c>
      <c r="J11" s="10">
        <f>+VLOOKUP($B11,Gesamt!$A$5:$Q$300,9,FALSE)</f>
        <v>0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>(F11*$F$4+G11*$G$4+H11*$H$4+I11*$I$4+J11*$J$4+K11*$K$4+L11*$F$4+M11*$G$4+N11*$H$4+O11*$I$4+P11*$J$4+Q11*$K$4)</f>
        <v>129.16</v>
      </c>
      <c r="S11" s="8">
        <f>IF(R11&gt;0,R11*-1,-1000)</f>
        <v>-129.16</v>
      </c>
    </row>
    <row r="12" spans="1:2" ht="12.75">
      <c r="A12" s="1"/>
      <c r="B12" s="6"/>
    </row>
    <row r="13" spans="1:2" ht="12.75">
      <c r="A13" s="1"/>
      <c r="B13" s="6"/>
    </row>
    <row r="14" spans="1:2" ht="12.75">
      <c r="A14" s="1"/>
      <c r="B14" s="6"/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spans="1:2" ht="12.75">
      <c r="A28" s="1"/>
      <c r="B28" s="6"/>
    </row>
    <row r="29" spans="1:2" ht="12.75">
      <c r="A29" s="1"/>
      <c r="B29" s="6"/>
    </row>
    <row r="30" spans="1:2" ht="12.75">
      <c r="A30" s="1"/>
      <c r="B30" s="6"/>
    </row>
    <row r="31" spans="1:2" ht="12.75">
      <c r="A31" s="1"/>
      <c r="B31" s="6"/>
    </row>
    <row r="32" spans="1:2" ht="12.75">
      <c r="A32" s="1"/>
      <c r="B32" s="6"/>
    </row>
    <row r="33" spans="1:2" ht="12.75">
      <c r="A33" s="1"/>
      <c r="B33" s="6"/>
    </row>
    <row r="34" spans="1:2" ht="12.75">
      <c r="A34" s="1"/>
      <c r="B34" s="6"/>
    </row>
    <row r="35" spans="1:2" ht="12.75">
      <c r="A35" s="1"/>
      <c r="B35" s="6"/>
    </row>
    <row r="36" spans="1:2" ht="12.75">
      <c r="A36" s="1"/>
      <c r="B36" s="6"/>
    </row>
    <row r="37" spans="1:2" ht="12.75">
      <c r="A37" s="1"/>
      <c r="B37" s="6"/>
    </row>
    <row r="38" spans="1:2" ht="12.75">
      <c r="A38" s="1"/>
      <c r="B38" s="6"/>
    </row>
    <row r="39" spans="1:2" ht="12.75">
      <c r="A39" s="1"/>
      <c r="B39" s="6"/>
    </row>
    <row r="40" spans="1:2" ht="12.75">
      <c r="A40" s="1"/>
      <c r="B40" s="6"/>
    </row>
    <row r="41" spans="1:2" ht="12.75">
      <c r="A41" s="1"/>
      <c r="B41" s="6"/>
    </row>
    <row r="42" spans="1:2" ht="12.75">
      <c r="A42" s="1"/>
      <c r="B42" s="6"/>
    </row>
    <row r="43" spans="1:2" ht="12.75">
      <c r="A43" s="1"/>
      <c r="B43" s="6"/>
    </row>
    <row r="44" spans="1:2" ht="12.75">
      <c r="A44" s="1"/>
      <c r="B44" s="6"/>
    </row>
    <row r="45" spans="1:2" ht="12.75">
      <c r="A45" s="1"/>
      <c r="B45" s="6"/>
    </row>
    <row r="46" spans="1:2" ht="12.75">
      <c r="A46" s="1"/>
      <c r="B46" s="6"/>
    </row>
    <row r="47" spans="1:2" ht="12.75">
      <c r="A47" s="1"/>
      <c r="B47" s="6"/>
    </row>
    <row r="48" spans="1:2" ht="12.75">
      <c r="A48" s="1"/>
      <c r="B48" s="6"/>
    </row>
    <row r="49" spans="1:2" ht="12.75">
      <c r="A49" s="1"/>
      <c r="B49" s="6"/>
    </row>
    <row r="50" spans="1:2" ht="12.75">
      <c r="A50" s="1"/>
      <c r="B50" s="6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&amp;CXantener Seifenkistenrennen
&amp;A</oddHeader>
    <oddFooter>&amp;CSeite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"/>
  <dimension ref="A3:U50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42" t="s">
        <v>16</v>
      </c>
      <c r="M6" s="42"/>
      <c r="N6" s="42"/>
      <c r="O6" s="42"/>
      <c r="P6" s="42"/>
      <c r="Q6" s="42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6">
        <v>102</v>
      </c>
      <c r="C8" s="2" t="str">
        <f>+VLOOKUP($B8,Gesamt!$A$5:$D$300,2,FALSE)</f>
        <v>Nickel</v>
      </c>
      <c r="D8" s="2" t="str">
        <f>+VLOOKUP($B8,Gesamt!$A$5:$D$300,3,FALSE)</f>
        <v>Philipp</v>
      </c>
      <c r="E8" s="1" t="str">
        <f>+VLOOKUP($B8,Gesamt!$A$5:$D$300,4,FALSE)</f>
        <v>Kerpen</v>
      </c>
      <c r="F8" s="10" t="str">
        <f>+VLOOKUP($B8,Gesamt!$A$5:$F$300,5,FALSE)</f>
        <v>32,03</v>
      </c>
      <c r="G8" s="10" t="str">
        <f>+VLOOKUP($B8,Gesamt!$A$5:$G$300,6,FALSE)</f>
        <v>32,94</v>
      </c>
      <c r="H8" s="10" t="str">
        <f>+VLOOKUP($B8,Gesamt!$A$5:$H$300,7,FALSE)</f>
        <v>32,23</v>
      </c>
      <c r="I8" s="10" t="str">
        <f>+VLOOKUP($B8,Gesamt!$A$5:$I$300,8,FALSE)</f>
        <v>32,86</v>
      </c>
      <c r="J8" s="10">
        <f>+VLOOKUP($B8,Gesamt!$A$5:$Q$300,9,FALSE)</f>
        <v>0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>(F8*$F$4+G8*$G$4+H8*$H$4+I8*$I$4+J8*$J$4+K8*$K$4+L8*$F$4+M8*$G$4+N8*$H$4+O8*$I$4+P8*$J$4+Q8*$K$4)</f>
        <v>130.06</v>
      </c>
      <c r="S8" s="8">
        <f>IF(R8&gt;0,R8*-1,-1000)</f>
        <v>-130.06</v>
      </c>
    </row>
    <row r="9" spans="1:19" ht="12.75">
      <c r="A9" s="1">
        <f>IF(R9&gt;0,RANK(S9,S:S),0)</f>
        <v>2</v>
      </c>
      <c r="B9" s="6">
        <v>186</v>
      </c>
      <c r="C9" s="2" t="str">
        <f>+VLOOKUP($B9,Gesamt!$A$5:$D$300,2,FALSE)</f>
        <v>Quadvlieg</v>
      </c>
      <c r="D9" s="2" t="str">
        <f>+VLOOKUP($B9,Gesamt!$A$5:$D$300,3,FALSE)</f>
        <v>Dominik</v>
      </c>
      <c r="E9" s="1" t="str">
        <f>+VLOOKUP($B9,Gesamt!$A$5:$D$300,4,FALSE)</f>
        <v>Kerpen</v>
      </c>
      <c r="F9" s="10" t="str">
        <f>+VLOOKUP($B9,Gesamt!$A$5:$F$300,5,FALSE)</f>
        <v>33,04</v>
      </c>
      <c r="G9" s="10" t="str">
        <f>+VLOOKUP($B9,Gesamt!$A$5:$G$300,6,FALSE)</f>
        <v>32,23</v>
      </c>
      <c r="H9" s="10" t="str">
        <f>+VLOOKUP($B9,Gesamt!$A$5:$H$300,7,FALSE)</f>
        <v>33,27</v>
      </c>
      <c r="I9" s="10" t="str">
        <f>+VLOOKUP($B9,Gesamt!$A$5:$I$300,8,FALSE)</f>
        <v>32,02</v>
      </c>
      <c r="J9" s="10">
        <f>+VLOOKUP($B9,Gesamt!$A$5:$Q$300,9,FALSE)</f>
        <v>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>(F9*$F$4+G9*$G$4+H9*$H$4+I9*$I$4+J9*$J$4+K9*$K$4+L9*$F$4+M9*$G$4+N9*$H$4+O9*$I$4+P9*$J$4+Q9*$K$4)</f>
        <v>130.56</v>
      </c>
      <c r="S9" s="8">
        <f>IF(R9&gt;0,R9*-1,-1000)</f>
        <v>-130.56</v>
      </c>
    </row>
    <row r="10" spans="1:19" ht="12.75">
      <c r="A10" s="1">
        <f>IF(R10&gt;0,RANK(S10,S:S),0)</f>
        <v>3</v>
      </c>
      <c r="B10" s="6">
        <v>110</v>
      </c>
      <c r="C10" s="2" t="str">
        <f>+VLOOKUP($B10,Gesamt!$A$5:$D$300,2,FALSE)</f>
        <v>Claus </v>
      </c>
      <c r="D10" s="2" t="str">
        <f>+VLOOKUP($B10,Gesamt!$A$5:$D$300,3,FALSE)</f>
        <v>Isabell</v>
      </c>
      <c r="E10" s="1" t="str">
        <f>+VLOOKUP($B10,Gesamt!$A$5:$D$300,4,FALSE)</f>
        <v>Bergkamen</v>
      </c>
      <c r="F10" s="10" t="str">
        <f>+VLOOKUP($B10,Gesamt!$A$5:$F$300,5,FALSE)</f>
        <v>32,11</v>
      </c>
      <c r="G10" s="10" t="str">
        <f>+VLOOKUP($B10,Gesamt!$A$5:$G$300,6,FALSE)</f>
        <v>33,10</v>
      </c>
      <c r="H10" s="10" t="str">
        <f>+VLOOKUP($B10,Gesamt!$A$5:$H$300,7,FALSE)</f>
        <v>32,62</v>
      </c>
      <c r="I10" s="10" t="str">
        <f>+VLOOKUP($B10,Gesamt!$A$5:$I$300,8,FALSE)</f>
        <v>32,91</v>
      </c>
      <c r="J10" s="10">
        <f>+VLOOKUP($B10,Gesamt!$A$5:$Q$300,9,FALSE)</f>
        <v>0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>(F10*$F$4+G10*$G$4+H10*$H$4+I10*$I$4+J10*$J$4+K10*$K$4+L10*$F$4+M10*$G$4+N10*$H$4+O10*$I$4+P10*$J$4+Q10*$K$4)</f>
        <v>130.74</v>
      </c>
      <c r="S10" s="8">
        <f>IF(R10&gt;0,R10*-1,-1000)</f>
        <v>-130.74</v>
      </c>
    </row>
    <row r="11" spans="1:19" ht="12.75">
      <c r="A11" s="1">
        <f>IF(R11&gt;0,RANK(S11,S:S),0)</f>
        <v>4</v>
      </c>
      <c r="B11" s="6">
        <v>115</v>
      </c>
      <c r="C11" s="2" t="str">
        <f>+VLOOKUP($B11,Gesamt!$A$5:$D$300,2,FALSE)</f>
        <v>Plinius</v>
      </c>
      <c r="D11" s="2" t="str">
        <f>+VLOOKUP($B11,Gesamt!$A$5:$D$300,3,FALSE)</f>
        <v>Erik</v>
      </c>
      <c r="E11" s="1" t="str">
        <f>+VLOOKUP($B11,Gesamt!$A$5:$D$300,4,FALSE)</f>
        <v>Bad Bentheim</v>
      </c>
      <c r="F11" s="10" t="str">
        <f>+VLOOKUP($B11,Gesamt!$A$5:$F$300,5,FALSE)</f>
        <v>32,17</v>
      </c>
      <c r="G11" s="10" t="str">
        <f>+VLOOKUP($B11,Gesamt!$A$5:$G$300,6,FALSE)</f>
        <v>33,32</v>
      </c>
      <c r="H11" s="10" t="str">
        <f>+VLOOKUP($B11,Gesamt!$A$5:$H$300,7,FALSE)</f>
        <v>32,13</v>
      </c>
      <c r="I11" s="10" t="str">
        <f>+VLOOKUP($B11,Gesamt!$A$5:$I$300,8,FALSE)</f>
        <v>33,20</v>
      </c>
      <c r="J11" s="10">
        <f>+VLOOKUP($B11,Gesamt!$A$5:$Q$300,9,FALSE)</f>
        <v>0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>(F11*$F$4+G11*$G$4+H11*$H$4+I11*$I$4+J11*$J$4+K11*$K$4+L11*$F$4+M11*$G$4+N11*$H$4+O11*$I$4+P11*$J$4+Q11*$K$4)</f>
        <v>130.82</v>
      </c>
      <c r="S11" s="8">
        <f>IF(R11&gt;0,R11*-1,-1000)</f>
        <v>-130.82</v>
      </c>
    </row>
    <row r="12" spans="1:19" ht="12.75">
      <c r="A12" s="1">
        <f>IF(R12&gt;0,RANK(S12,S:S),0)</f>
        <v>5</v>
      </c>
      <c r="B12" s="6">
        <v>113</v>
      </c>
      <c r="C12" s="2" t="str">
        <f>+VLOOKUP($B12,Gesamt!$A$5:$D$300,2,FALSE)</f>
        <v>Valtwies</v>
      </c>
      <c r="D12" s="2" t="str">
        <f>+VLOOKUP($B12,Gesamt!$A$5:$D$300,3,FALSE)</f>
        <v>Nina</v>
      </c>
      <c r="E12" s="1" t="str">
        <f>+VLOOKUP($B12,Gesamt!$A$5:$D$300,4,FALSE)</f>
        <v>Havixbeck</v>
      </c>
      <c r="F12" s="10" t="str">
        <f>+VLOOKUP($B12,Gesamt!$A$5:$F$300,5,FALSE)</f>
        <v>32,13</v>
      </c>
      <c r="G12" s="10" t="str">
        <f>+VLOOKUP($B12,Gesamt!$A$5:$G$300,6,FALSE)</f>
        <v>33,20</v>
      </c>
      <c r="H12" s="10" t="str">
        <f>+VLOOKUP($B12,Gesamt!$A$5:$H$300,7,FALSE)</f>
        <v>32,32</v>
      </c>
      <c r="I12" s="10" t="str">
        <f>+VLOOKUP($B12,Gesamt!$A$5:$I$300,8,FALSE)</f>
        <v>33,18</v>
      </c>
      <c r="J12" s="10">
        <f>+VLOOKUP($B12,Gesamt!$A$5:$Q$300,9,FALSE)</f>
        <v>0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>(F12*$F$4+G12*$G$4+H12*$H$4+I12*$I$4+J12*$J$4+K12*$K$4+L12*$F$4+M12*$G$4+N12*$H$4+O12*$I$4+P12*$J$4+Q12*$K$4)</f>
        <v>130.83</v>
      </c>
      <c r="S12" s="8">
        <f>IF(R12&gt;0,R12*-1,-1000)</f>
        <v>-130.83</v>
      </c>
    </row>
    <row r="13" spans="1:19" ht="12.75">
      <c r="A13" s="1">
        <f>IF(R13&gt;0,RANK(S13,S:S),0)</f>
        <v>6</v>
      </c>
      <c r="B13" s="6">
        <v>107</v>
      </c>
      <c r="C13" s="2" t="str">
        <f>+VLOOKUP($B13,Gesamt!$A$5:$D$300,2,FALSE)</f>
        <v>Eckert</v>
      </c>
      <c r="D13" s="2" t="str">
        <f>+VLOOKUP($B13,Gesamt!$A$5:$D$300,3,FALSE)</f>
        <v>Sebastian</v>
      </c>
      <c r="E13" s="1" t="str">
        <f>+VLOOKUP($B13,Gesamt!$A$5:$D$300,4,FALSE)</f>
        <v>Overath</v>
      </c>
      <c r="F13" s="10" t="str">
        <f>+VLOOKUP($B13,Gesamt!$A$5:$F$300,5,FALSE)</f>
        <v>33,23</v>
      </c>
      <c r="G13" s="10" t="str">
        <f>+VLOOKUP($B13,Gesamt!$A$5:$G$300,6,FALSE)</f>
        <v>32,07</v>
      </c>
      <c r="H13" s="10" t="str">
        <f>+VLOOKUP($B13,Gesamt!$A$5:$H$300,7,FALSE)</f>
        <v>33,50</v>
      </c>
      <c r="I13" s="10" t="str">
        <f>+VLOOKUP($B13,Gesamt!$A$5:$I$300,8,FALSE)</f>
        <v>32,05</v>
      </c>
      <c r="J13" s="10">
        <f>+VLOOKUP($B13,Gesamt!$A$5:$Q$300,9,FALSE)</f>
        <v>0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>(F13*$F$4+G13*$G$4+H13*$H$4+I13*$I$4+J13*$J$4+K13*$K$4+L13*$F$4+M13*$G$4+N13*$H$4+O13*$I$4+P13*$J$4+Q13*$K$4)</f>
        <v>130.85</v>
      </c>
      <c r="S13" s="8">
        <f>IF(R13&gt;0,R13*-1,-1000)</f>
        <v>-130.85</v>
      </c>
    </row>
    <row r="14" spans="1:19" ht="12.75">
      <c r="A14" s="1">
        <f>IF(R14&gt;0,RANK(S14,S:S),0)</f>
        <v>7</v>
      </c>
      <c r="B14" s="6">
        <v>111</v>
      </c>
      <c r="C14" s="2" t="str">
        <f>+VLOOKUP($B14,Gesamt!$A$5:$D$300,2,FALSE)</f>
        <v>Müller</v>
      </c>
      <c r="D14" s="2" t="str">
        <f>+VLOOKUP($B14,Gesamt!$A$5:$D$300,3,FALSE)</f>
        <v>Franziska</v>
      </c>
      <c r="E14" s="1" t="str">
        <f>+VLOOKUP($B14,Gesamt!$A$5:$D$300,4,FALSE)</f>
        <v>Friedrichsfeld</v>
      </c>
      <c r="F14" s="10" t="str">
        <f>+VLOOKUP($B14,Gesamt!$A$5:$F$300,5,FALSE)</f>
        <v>33,22</v>
      </c>
      <c r="G14" s="10" t="str">
        <f>+VLOOKUP($B14,Gesamt!$A$5:$G$300,6,FALSE)</f>
        <v>32,20</v>
      </c>
      <c r="H14" s="10" t="str">
        <f>+VLOOKUP($B14,Gesamt!$A$5:$H$300,7,FALSE)</f>
        <v>33,48</v>
      </c>
      <c r="I14" s="10" t="str">
        <f>+VLOOKUP($B14,Gesamt!$A$5:$I$300,8,FALSE)</f>
        <v>31,97</v>
      </c>
      <c r="J14" s="10">
        <f>+VLOOKUP($B14,Gesamt!$A$5:$Q$300,9,FALSE)</f>
        <v>0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>(F14*$F$4+G14*$G$4+H14*$H$4+I14*$I$4+J14*$J$4+K14*$K$4+L14*$F$4+M14*$G$4+N14*$H$4+O14*$I$4+P14*$J$4+Q14*$K$4)</f>
        <v>130.87</v>
      </c>
      <c r="S14" s="8">
        <f>IF(R14&gt;0,R14*-1,-1000)</f>
        <v>-130.87</v>
      </c>
    </row>
    <row r="15" spans="1:19" ht="12.75">
      <c r="A15" s="1">
        <f>IF(R15&gt;0,RANK(S15,S:S),0)</f>
        <v>8</v>
      </c>
      <c r="B15" s="6">
        <v>145</v>
      </c>
      <c r="C15" s="2" t="str">
        <f>+VLOOKUP($B15,Gesamt!$A$5:$D$300,2,FALSE)</f>
        <v>Dirks</v>
      </c>
      <c r="D15" s="2" t="str">
        <f>+VLOOKUP($B15,Gesamt!$A$5:$D$300,3,FALSE)</f>
        <v>Moritz</v>
      </c>
      <c r="E15" s="1" t="str">
        <f>+VLOOKUP($B15,Gesamt!$A$5:$D$300,4,FALSE)</f>
        <v>Havixbeck</v>
      </c>
      <c r="F15" s="10" t="str">
        <f>+VLOOKUP($B15,Gesamt!$A$5:$F$300,5,FALSE)</f>
        <v>33,08</v>
      </c>
      <c r="G15" s="10" t="str">
        <f>+VLOOKUP($B15,Gesamt!$A$5:$G$300,6,FALSE)</f>
        <v>32,22</v>
      </c>
      <c r="H15" s="10" t="str">
        <f>+VLOOKUP($B15,Gesamt!$A$5:$H$300,7,FALSE)</f>
        <v>33,49</v>
      </c>
      <c r="I15" s="10" t="str">
        <f>+VLOOKUP($B15,Gesamt!$A$5:$I$300,8,FALSE)</f>
        <v>32,26</v>
      </c>
      <c r="J15" s="10">
        <f>+VLOOKUP($B15,Gesamt!$A$5:$Q$300,9,FALSE)</f>
        <v>0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>(F15*$F$4+G15*$G$4+H15*$H$4+I15*$I$4+J15*$J$4+K15*$K$4+L15*$F$4+M15*$G$4+N15*$H$4+O15*$I$4+P15*$J$4+Q15*$K$4)</f>
        <v>131.05</v>
      </c>
      <c r="S15" s="8">
        <f>IF(R15&gt;0,R15*-1,-1000)</f>
        <v>-131.05</v>
      </c>
    </row>
    <row r="16" spans="1:19" ht="12.75">
      <c r="A16" s="1">
        <f>IF(R16&gt;0,RANK(S16,S:S),0)</f>
        <v>9</v>
      </c>
      <c r="B16" s="6">
        <v>114</v>
      </c>
      <c r="C16" s="2" t="str">
        <f>+VLOOKUP($B16,Gesamt!$A$5:$D$300,2,FALSE)</f>
        <v>Ricker</v>
      </c>
      <c r="D16" s="2" t="str">
        <f>+VLOOKUP($B16,Gesamt!$A$5:$D$300,3,FALSE)</f>
        <v>Jana-Lena</v>
      </c>
      <c r="E16" s="1" t="str">
        <f>+VLOOKUP($B16,Gesamt!$A$5:$D$300,4,FALSE)</f>
        <v>Billerbeck</v>
      </c>
      <c r="F16" s="10" t="str">
        <f>+VLOOKUP($B16,Gesamt!$A$5:$F$300,5,FALSE)</f>
        <v>33,27</v>
      </c>
      <c r="G16" s="10" t="str">
        <f>+VLOOKUP($B16,Gesamt!$A$5:$G$300,6,FALSE)</f>
        <v>32,25</v>
      </c>
      <c r="H16" s="10" t="str">
        <f>+VLOOKUP($B16,Gesamt!$A$5:$H$300,7,FALSE)</f>
        <v>33,54</v>
      </c>
      <c r="I16" s="10" t="str">
        <f>+VLOOKUP($B16,Gesamt!$A$5:$I$300,8,FALSE)</f>
        <v>32,21</v>
      </c>
      <c r="J16" s="10">
        <f>+VLOOKUP($B16,Gesamt!$A$5:$Q$300,9,FALSE)</f>
        <v>0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>(F16*$F$4+G16*$G$4+H16*$H$4+I16*$I$4+J16*$J$4+K16*$K$4+L16*$F$4+M16*$G$4+N16*$H$4+O16*$I$4+P16*$J$4+Q16*$K$4)</f>
        <v>131.27</v>
      </c>
      <c r="S16" s="8">
        <f>IF(R16&gt;0,R16*-1,-1000)</f>
        <v>-131.27</v>
      </c>
    </row>
    <row r="17" spans="1:19" ht="12.75">
      <c r="A17" s="1">
        <f>IF(R17&gt;0,RANK(S17,S:S),0)</f>
        <v>10</v>
      </c>
      <c r="B17" s="6">
        <v>164</v>
      </c>
      <c r="C17" s="2" t="str">
        <f>+VLOOKUP($B17,Gesamt!$A$5:$D$300,2,FALSE)</f>
        <v>Gloe</v>
      </c>
      <c r="D17" s="2" t="str">
        <f>+VLOOKUP($B17,Gesamt!$A$5:$D$300,3,FALSE)</f>
        <v>Luisa</v>
      </c>
      <c r="E17" s="1" t="str">
        <f>+VLOOKUP($B17,Gesamt!$A$5:$D$300,4,FALSE)</f>
        <v>Billerbeck</v>
      </c>
      <c r="F17" s="10" t="str">
        <f>+VLOOKUP($B17,Gesamt!$A$5:$F$300,5,FALSE)</f>
        <v>32,19</v>
      </c>
      <c r="G17" s="10" t="str">
        <f>+VLOOKUP($B17,Gesamt!$A$5:$G$300,6,FALSE)</f>
        <v>33,44</v>
      </c>
      <c r="H17" s="10" t="str">
        <f>+VLOOKUP($B17,Gesamt!$A$5:$H$300,7,FALSE)</f>
        <v>32,34</v>
      </c>
      <c r="I17" s="10" t="str">
        <f>+VLOOKUP($B17,Gesamt!$A$5:$I$300,8,FALSE)</f>
        <v>33,31</v>
      </c>
      <c r="J17" s="10">
        <f>+VLOOKUP($B17,Gesamt!$A$5:$Q$300,9,FALSE)</f>
        <v>0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>(F17*$F$4+G17*$G$4+H17*$H$4+I17*$I$4+J17*$J$4+K17*$K$4+L17*$F$4+M17*$G$4+N17*$H$4+O17*$I$4+P17*$J$4+Q17*$K$4)</f>
        <v>131.28</v>
      </c>
      <c r="S17" s="8">
        <f>IF(R17&gt;0,R17*-1,-1000)</f>
        <v>-131.28</v>
      </c>
    </row>
    <row r="18" spans="1:19" ht="12.75">
      <c r="A18" s="1">
        <f>IF(R18&gt;0,RANK(S18,S:S),0)</f>
        <v>11</v>
      </c>
      <c r="B18" s="6">
        <v>196</v>
      </c>
      <c r="C18" s="2" t="str">
        <f>+VLOOKUP($B18,Gesamt!$A$5:$D$300,2,FALSE)</f>
        <v>Nießen</v>
      </c>
      <c r="D18" s="2" t="str">
        <f>+VLOOKUP($B18,Gesamt!$A$5:$D$300,3,FALSE)</f>
        <v>Nicolas</v>
      </c>
      <c r="E18" s="1" t="str">
        <f>+VLOOKUP($B18,Gesamt!$A$5:$D$300,4,FALSE)</f>
        <v>Simmerath</v>
      </c>
      <c r="F18" s="10" t="str">
        <f>+VLOOKUP($B18,Gesamt!$A$5:$F$300,5,FALSE)</f>
        <v>33,19</v>
      </c>
      <c r="G18" s="10" t="str">
        <f>+VLOOKUP($B18,Gesamt!$A$5:$G$300,6,FALSE)</f>
        <v>32,57</v>
      </c>
      <c r="H18" s="10" t="str">
        <f>+VLOOKUP($B18,Gesamt!$A$5:$H$300,7,FALSE)</f>
        <v>33,39</v>
      </c>
      <c r="I18" s="10" t="str">
        <f>+VLOOKUP($B18,Gesamt!$A$5:$I$300,8,FALSE)</f>
        <v>32,21</v>
      </c>
      <c r="J18" s="10">
        <f>+VLOOKUP($B18,Gesamt!$A$5:$Q$300,9,FALSE)</f>
        <v>0</v>
      </c>
      <c r="K18" s="10">
        <f>+VLOOKUP($B18,Gesamt!$A$5:$Q$300,10,FALSE)</f>
        <v>0</v>
      </c>
      <c r="L18" s="10">
        <f>+VLOOKUP($B18,Gesamt!$A$5:$Q$300,11,FALSE)</f>
        <v>0</v>
      </c>
      <c r="M18" s="10">
        <f>+VLOOKUP($B18,Gesamt!$A$5:$Q$300,12,FALSE)</f>
        <v>0</v>
      </c>
      <c r="N18" s="10">
        <f>+VLOOKUP($B18,Gesamt!$A$5:$Q$300,13,FALSE)</f>
        <v>0</v>
      </c>
      <c r="O18" s="10">
        <f>+VLOOKUP($B18,Gesamt!$A$5:$Q$300,14,FALSE)</f>
        <v>0</v>
      </c>
      <c r="P18" s="10">
        <f>+VLOOKUP($B18,Gesamt!$A$5:$Q$300,15,FALSE)</f>
        <v>0</v>
      </c>
      <c r="Q18" s="10">
        <f>+VLOOKUP($B18,Gesamt!$A$5:$Q$300,16,FALSE)</f>
        <v>0</v>
      </c>
      <c r="R18" s="10">
        <f>(F18*$F$4+G18*$G$4+H18*$H$4+I18*$I$4+J18*$J$4+K18*$K$4+L18*$F$4+M18*$G$4+N18*$H$4+O18*$I$4+P18*$J$4+Q18*$K$4)</f>
        <v>131.36</v>
      </c>
      <c r="S18" s="8">
        <f>IF(R18&gt;0,R18*-1,-1000)</f>
        <v>-131.36</v>
      </c>
    </row>
    <row r="19" spans="1:19" ht="12.75">
      <c r="A19" s="1">
        <f>IF(R19&gt;0,RANK(S19,S:S),0)</f>
        <v>12</v>
      </c>
      <c r="B19" s="6">
        <v>130</v>
      </c>
      <c r="C19" s="2" t="str">
        <f>+VLOOKUP($B19,Gesamt!$A$5:$D$300,2,FALSE)</f>
        <v>André</v>
      </c>
      <c r="D19" s="2" t="str">
        <f>+VLOOKUP($B19,Gesamt!$A$5:$D$300,3,FALSE)</f>
        <v>Jaqueline</v>
      </c>
      <c r="E19" s="1" t="str">
        <f>+VLOOKUP($B19,Gesamt!$A$5:$D$300,4,FALSE)</f>
        <v>Viersen</v>
      </c>
      <c r="F19" s="10" t="str">
        <f>+VLOOKUP($B19,Gesamt!$A$5:$F$300,5,FALSE)</f>
        <v>31,94</v>
      </c>
      <c r="G19" s="10" t="str">
        <f>+VLOOKUP($B19,Gesamt!$A$5:$G$300,6,FALSE)</f>
        <v>34,35</v>
      </c>
      <c r="H19" s="10" t="str">
        <f>+VLOOKUP($B19,Gesamt!$A$5:$H$300,7,FALSE)</f>
        <v>32,35</v>
      </c>
      <c r="I19" s="10" t="str">
        <f>+VLOOKUP($B19,Gesamt!$A$5:$I$300,8,FALSE)</f>
        <v>33,32</v>
      </c>
      <c r="J19" s="10">
        <f>+VLOOKUP($B19,Gesamt!$A$5:$Q$300,9,FALSE)</f>
        <v>0</v>
      </c>
      <c r="K19" s="10">
        <f>+VLOOKUP($B19,Gesamt!$A$5:$Q$300,10,FALSE)</f>
        <v>0</v>
      </c>
      <c r="L19" s="10">
        <f>+VLOOKUP($B19,Gesamt!$A$5:$Q$300,11,FALSE)</f>
        <v>0</v>
      </c>
      <c r="M19" s="10">
        <f>+VLOOKUP($B19,Gesamt!$A$5:$Q$300,12,FALSE)</f>
        <v>0</v>
      </c>
      <c r="N19" s="10">
        <f>+VLOOKUP($B19,Gesamt!$A$5:$Q$300,13,FALSE)</f>
        <v>0</v>
      </c>
      <c r="O19" s="10">
        <f>+VLOOKUP($B19,Gesamt!$A$5:$Q$300,14,FALSE)</f>
        <v>0</v>
      </c>
      <c r="P19" s="10">
        <f>+VLOOKUP($B19,Gesamt!$A$5:$Q$300,15,FALSE)</f>
        <v>0</v>
      </c>
      <c r="Q19" s="10">
        <f>+VLOOKUP($B19,Gesamt!$A$5:$Q$300,16,FALSE)</f>
        <v>0</v>
      </c>
      <c r="R19" s="10">
        <f>(F19*$F$4+G19*$G$4+H19*$H$4+I19*$I$4+J19*$J$4+K19*$K$4+L19*$F$4+M19*$G$4+N19*$H$4+O19*$I$4+P19*$J$4+Q19*$K$4)</f>
        <v>131.96</v>
      </c>
      <c r="S19" s="8">
        <f>IF(R19&gt;0,R19*-1,-1000)</f>
        <v>-131.96</v>
      </c>
    </row>
    <row r="20" spans="1:19" ht="12.75">
      <c r="A20" s="1">
        <f>IF(R20&gt;0,RANK(S20,S:S),0)</f>
        <v>13</v>
      </c>
      <c r="B20" s="6">
        <v>129</v>
      </c>
      <c r="C20" s="2" t="str">
        <f>+VLOOKUP($B20,Gesamt!$A$5:$D$300,2,FALSE)</f>
        <v>Wetter</v>
      </c>
      <c r="D20" s="2" t="str">
        <f>+VLOOKUP($B20,Gesamt!$A$5:$D$300,3,FALSE)</f>
        <v>Sabrina</v>
      </c>
      <c r="E20" s="1" t="str">
        <f>+VLOOKUP($B20,Gesamt!$A$5:$D$300,4,FALSE)</f>
        <v>Billerbeck</v>
      </c>
      <c r="F20" s="10" t="str">
        <f>+VLOOKUP($B20,Gesamt!$A$5:$F$300,5,FALSE)</f>
        <v>33,48</v>
      </c>
      <c r="G20" s="10" t="str">
        <f>+VLOOKUP($B20,Gesamt!$A$5:$G$300,6,FALSE)</f>
        <v>32,65</v>
      </c>
      <c r="H20" s="10" t="str">
        <f>+VLOOKUP($B20,Gesamt!$A$5:$H$300,7,FALSE)</f>
        <v>33,54</v>
      </c>
      <c r="I20" s="10" t="str">
        <f>+VLOOKUP($B20,Gesamt!$A$5:$I$300,8,FALSE)</f>
        <v>32,41</v>
      </c>
      <c r="J20" s="10">
        <f>+VLOOKUP($B20,Gesamt!$A$5:$Q$300,9,FALSE)</f>
        <v>0</v>
      </c>
      <c r="K20" s="10">
        <f>+VLOOKUP($B20,Gesamt!$A$5:$Q$300,10,FALSE)</f>
        <v>0</v>
      </c>
      <c r="L20" s="10">
        <f>+VLOOKUP($B20,Gesamt!$A$5:$Q$300,11,FALSE)</f>
        <v>0</v>
      </c>
      <c r="M20" s="10">
        <f>+VLOOKUP($B20,Gesamt!$A$5:$Q$300,12,FALSE)</f>
        <v>0</v>
      </c>
      <c r="N20" s="10">
        <f>+VLOOKUP($B20,Gesamt!$A$5:$Q$300,13,FALSE)</f>
        <v>0</v>
      </c>
      <c r="O20" s="10">
        <f>+VLOOKUP($B20,Gesamt!$A$5:$Q$300,14,FALSE)</f>
        <v>0</v>
      </c>
      <c r="P20" s="10">
        <f>+VLOOKUP($B20,Gesamt!$A$5:$Q$300,15,FALSE)</f>
        <v>0</v>
      </c>
      <c r="Q20" s="10">
        <f>+VLOOKUP($B20,Gesamt!$A$5:$Q$300,16,FALSE)</f>
        <v>0</v>
      </c>
      <c r="R20" s="10">
        <f>(F20*$F$4+G20*$G$4+H20*$H$4+I20*$I$4+J20*$J$4+K20*$K$4+L20*$F$4+M20*$G$4+N20*$H$4+O20*$I$4+P20*$J$4+Q20*$K$4)</f>
        <v>132.08</v>
      </c>
      <c r="S20" s="8">
        <f>IF(R20&gt;0,R20*-1,-1000)</f>
        <v>-132.08</v>
      </c>
    </row>
    <row r="21" spans="1:19" ht="12.75">
      <c r="A21" s="1">
        <f>IF(R21&gt;0,RANK(S21,S:S),0)</f>
        <v>14</v>
      </c>
      <c r="B21" s="6">
        <v>190</v>
      </c>
      <c r="C21" s="2" t="str">
        <f>+VLOOKUP($B21,Gesamt!$A$5:$D$300,2,FALSE)</f>
        <v>Stoll</v>
      </c>
      <c r="D21" s="2" t="str">
        <f>+VLOOKUP($B21,Gesamt!$A$5:$D$300,3,FALSE)</f>
        <v>Caroline</v>
      </c>
      <c r="E21" s="1" t="str">
        <f>+VLOOKUP($B21,Gesamt!$A$5:$D$300,4,FALSE)</f>
        <v>Kerpen</v>
      </c>
      <c r="F21" s="10" t="str">
        <f>+VLOOKUP($B21,Gesamt!$A$5:$F$300,5,FALSE)</f>
        <v>32,71</v>
      </c>
      <c r="G21" s="10" t="str">
        <f>+VLOOKUP($B21,Gesamt!$A$5:$G$300,6,FALSE)</f>
        <v>34,20</v>
      </c>
      <c r="H21" s="10" t="str">
        <f>+VLOOKUP($B21,Gesamt!$A$5:$H$300,7,FALSE)</f>
        <v>32,79</v>
      </c>
      <c r="I21" s="10" t="str">
        <f>+VLOOKUP($B21,Gesamt!$A$5:$I$300,8,FALSE)</f>
        <v>33,61</v>
      </c>
      <c r="J21" s="10">
        <f>+VLOOKUP($B21,Gesamt!$A$5:$Q$300,9,FALSE)</f>
        <v>0</v>
      </c>
      <c r="K21" s="10">
        <f>+VLOOKUP($B21,Gesamt!$A$5:$Q$300,10,FALSE)</f>
        <v>0</v>
      </c>
      <c r="L21" s="10">
        <f>+VLOOKUP($B21,Gesamt!$A$5:$Q$300,11,FALSE)</f>
        <v>0</v>
      </c>
      <c r="M21" s="10">
        <f>+VLOOKUP($B21,Gesamt!$A$5:$Q$300,12,FALSE)</f>
        <v>0</v>
      </c>
      <c r="N21" s="10">
        <f>+VLOOKUP($B21,Gesamt!$A$5:$Q$300,13,FALSE)</f>
        <v>0</v>
      </c>
      <c r="O21" s="10">
        <f>+VLOOKUP($B21,Gesamt!$A$5:$Q$300,14,FALSE)</f>
        <v>0</v>
      </c>
      <c r="P21" s="10">
        <f>+VLOOKUP($B21,Gesamt!$A$5:$Q$300,15,FALSE)</f>
        <v>0</v>
      </c>
      <c r="Q21" s="10">
        <f>+VLOOKUP($B21,Gesamt!$A$5:$Q$300,16,FALSE)</f>
        <v>0</v>
      </c>
      <c r="R21" s="10">
        <f>(F21*$F$4+G21*$G$4+H21*$H$4+I21*$I$4+J21*$J$4+K21*$K$4+L21*$F$4+M21*$G$4+N21*$H$4+O21*$I$4+P21*$J$4+Q21*$K$4)</f>
        <v>133.31</v>
      </c>
      <c r="S21" s="8">
        <f>IF(R21&gt;0,R21*-1,-1000)</f>
        <v>-133.31</v>
      </c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spans="1:2" ht="12.75">
      <c r="A28" s="1"/>
      <c r="B28" s="6"/>
    </row>
    <row r="29" spans="1:2" ht="12.75">
      <c r="A29" s="1"/>
      <c r="B29" s="6"/>
    </row>
    <row r="30" spans="1:2" ht="12.75">
      <c r="A30" s="1"/>
      <c r="B30" s="6"/>
    </row>
    <row r="31" spans="1:2" ht="12.75">
      <c r="A31" s="1"/>
      <c r="B31" s="6"/>
    </row>
    <row r="32" spans="1:2" ht="12.75">
      <c r="A32" s="1"/>
      <c r="B32" s="6"/>
    </row>
    <row r="33" spans="1:2" ht="12.75">
      <c r="A33" s="1"/>
      <c r="B33" s="6"/>
    </row>
    <row r="34" spans="1:2" ht="12.75">
      <c r="A34" s="1"/>
      <c r="B34" s="6"/>
    </row>
    <row r="35" spans="1:2" ht="12.75">
      <c r="A35" s="1"/>
      <c r="B35" s="6"/>
    </row>
    <row r="36" spans="1:2" ht="12.75">
      <c r="A36" s="1"/>
      <c r="B36" s="6"/>
    </row>
    <row r="37" spans="1:2" ht="12.75">
      <c r="A37" s="1"/>
      <c r="B37" s="6"/>
    </row>
    <row r="38" spans="1:2" ht="12.75">
      <c r="A38" s="1"/>
      <c r="B38" s="6"/>
    </row>
    <row r="39" spans="1:2" ht="12.75">
      <c r="A39" s="1"/>
      <c r="B39" s="6"/>
    </row>
    <row r="40" spans="1:2" ht="12.75">
      <c r="A40" s="1"/>
      <c r="B40" s="6"/>
    </row>
    <row r="41" spans="1:2" ht="12.75">
      <c r="A41" s="1"/>
      <c r="B41" s="6"/>
    </row>
    <row r="42" spans="1:2" ht="12.75">
      <c r="A42" s="1"/>
      <c r="B42" s="6"/>
    </row>
    <row r="43" spans="1:2" ht="12.75">
      <c r="A43" s="1"/>
      <c r="B43" s="6"/>
    </row>
    <row r="44" spans="1:2" ht="12.75">
      <c r="A44" s="1"/>
      <c r="B44" s="6"/>
    </row>
    <row r="45" spans="1:2" ht="12.75">
      <c r="A45" s="1"/>
      <c r="B45" s="6"/>
    </row>
    <row r="46" spans="1:2" ht="12.75">
      <c r="A46" s="1"/>
      <c r="B46" s="6"/>
    </row>
    <row r="47" spans="1:2" ht="12.75">
      <c r="A47" s="1"/>
      <c r="B47" s="6"/>
    </row>
    <row r="48" spans="1:2" ht="12.75">
      <c r="A48" s="1"/>
      <c r="B48" s="6"/>
    </row>
    <row r="49" spans="1:2" ht="12.75">
      <c r="A49" s="1"/>
      <c r="B49" s="6"/>
    </row>
    <row r="50" spans="1:2" ht="12.75">
      <c r="A50" s="1"/>
      <c r="B50" s="6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&amp;CXantener Seifenkistenrennen
&amp;A</oddHeader>
    <oddFooter>&amp;CSeite &amp;P von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3:U50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42" t="s">
        <v>16</v>
      </c>
      <c r="M6" s="42"/>
      <c r="N6" s="42"/>
      <c r="O6" s="42"/>
      <c r="P6" s="42"/>
      <c r="Q6" s="42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6">
        <v>320</v>
      </c>
      <c r="C8" s="2" t="str">
        <f>+VLOOKUP($B8,Gesamt!$A$5:$D$300,2,FALSE)</f>
        <v>Förster</v>
      </c>
      <c r="D8" s="2" t="str">
        <f>+VLOOKUP($B8,Gesamt!$A$5:$D$300,3,FALSE)</f>
        <v>Maurice</v>
      </c>
      <c r="E8" s="1" t="str">
        <f>+VLOOKUP($B8,Gesamt!$A$5:$D$300,4,FALSE)</f>
        <v>Simmerath</v>
      </c>
      <c r="F8" s="10" t="str">
        <f>+VLOOKUP($B8,Gesamt!$A$5:$F$300,5,FALSE)</f>
        <v>32,07</v>
      </c>
      <c r="G8" s="10" t="str">
        <f>+VLOOKUP($B8,Gesamt!$A$5:$G$300,6,FALSE)</f>
        <v>31,20</v>
      </c>
      <c r="H8" s="10" t="str">
        <f>+VLOOKUP($B8,Gesamt!$A$5:$H$300,7,FALSE)</f>
        <v>32,09</v>
      </c>
      <c r="I8" s="10" t="str">
        <f>+VLOOKUP($B8,Gesamt!$A$5:$I$300,8,FALSE)</f>
        <v>30,95</v>
      </c>
      <c r="J8" s="10">
        <f>+VLOOKUP($B8,Gesamt!$A$5:$Q$300,9,FALSE)</f>
        <v>0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 aca="true" t="shared" si="1" ref="R8:R50">(F8*$F$4+G8*$G$4+H8*$H$4+I8*$I$4+J8*$J$4+K8*$K$4+L8*$F$4+M8*$G$4+N8*$H$4+O8*$I$4+P8*$J$4+Q8*$K$4)</f>
        <v>126.31</v>
      </c>
      <c r="S8" s="8">
        <f aca="true" t="shared" si="2" ref="S8:S50">IF(R8&gt;0,R8*-1,-1000)</f>
        <v>-126.31</v>
      </c>
    </row>
    <row r="9" spans="1:19" ht="12.75">
      <c r="A9" s="1">
        <f>IF(R9&gt;0,RANK(S9,S:S),0)</f>
        <v>2</v>
      </c>
      <c r="B9" s="6">
        <v>337</v>
      </c>
      <c r="C9" s="2" t="str">
        <f>+VLOOKUP($B9,Gesamt!$A$5:$D$300,2,FALSE)</f>
        <v>Näther</v>
      </c>
      <c r="D9" s="2" t="str">
        <f>+VLOOKUP($B9,Gesamt!$A$5:$D$300,3,FALSE)</f>
        <v>Jacqueline</v>
      </c>
      <c r="E9" s="1" t="str">
        <f>+VLOOKUP($B9,Gesamt!$A$5:$D$300,4,FALSE)</f>
        <v>Xanten</v>
      </c>
      <c r="F9" s="10" t="str">
        <f>+VLOOKUP($B9,Gesamt!$A$5:$F$300,5,FALSE)</f>
        <v>32,33</v>
      </c>
      <c r="G9" s="10" t="str">
        <f>+VLOOKUP($B9,Gesamt!$A$5:$G$300,6,FALSE)</f>
        <v>31,15</v>
      </c>
      <c r="H9" s="10" t="str">
        <f>+VLOOKUP($B9,Gesamt!$A$5:$H$300,7,FALSE)</f>
        <v>32,28</v>
      </c>
      <c r="I9" s="10" t="str">
        <f>+VLOOKUP($B9,Gesamt!$A$5:$I$300,8,FALSE)</f>
        <v>31,18</v>
      </c>
      <c r="J9" s="10">
        <f>+VLOOKUP($B9,Gesamt!$A$5:$Q$300,9,FALSE)</f>
        <v>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t="shared" si="1"/>
        <v>126.94</v>
      </c>
      <c r="S9" s="8">
        <f t="shared" si="2"/>
        <v>-126.94</v>
      </c>
    </row>
    <row r="10" spans="1:19" ht="12.75">
      <c r="A10" s="1">
        <f>IF(R10&gt;0,RANK(S10,S:S),0)</f>
        <v>3</v>
      </c>
      <c r="B10" s="6">
        <v>303</v>
      </c>
      <c r="C10" s="2" t="str">
        <f>+VLOOKUP($B10,Gesamt!$A$5:$D$300,2,FALSE)</f>
        <v>Leismann</v>
      </c>
      <c r="D10" s="2" t="str">
        <f>+VLOOKUP($B10,Gesamt!$A$5:$D$300,3,FALSE)</f>
        <v>Dominik</v>
      </c>
      <c r="E10" s="1" t="str">
        <f>+VLOOKUP($B10,Gesamt!$A$5:$D$300,4,FALSE)</f>
        <v>Mettingen</v>
      </c>
      <c r="F10" s="10" t="str">
        <f>+VLOOKUP($B10,Gesamt!$A$5:$F$300,5,FALSE)</f>
        <v>31,20</v>
      </c>
      <c r="G10" s="10" t="str">
        <f>+VLOOKUP($B10,Gesamt!$A$5:$G$300,6,FALSE)</f>
        <v>32,33</v>
      </c>
      <c r="H10" s="10" t="str">
        <f>+VLOOKUP($B10,Gesamt!$A$5:$H$300,7,FALSE)</f>
        <v>31,21</v>
      </c>
      <c r="I10" s="10" t="str">
        <f>+VLOOKUP($B10,Gesamt!$A$5:$I$300,8,FALSE)</f>
        <v>32,22</v>
      </c>
      <c r="J10" s="10">
        <f>+VLOOKUP($B10,Gesamt!$A$5:$Q$300,9,FALSE)</f>
        <v>0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1"/>
        <v>126.96</v>
      </c>
      <c r="S10" s="8">
        <f t="shared" si="2"/>
        <v>-126.96</v>
      </c>
    </row>
    <row r="11" spans="1:19" ht="12.75">
      <c r="A11" s="1">
        <f>IF(R11&gt;0,RANK(S11,S:S),0)</f>
        <v>4</v>
      </c>
      <c r="B11" s="6">
        <v>352</v>
      </c>
      <c r="C11" s="2" t="str">
        <f>+VLOOKUP($B11,Gesamt!$A$5:$D$300,2,FALSE)</f>
        <v>Gößling</v>
      </c>
      <c r="D11" s="2" t="str">
        <f>+VLOOKUP($B11,Gesamt!$A$5:$D$300,3,FALSE)</f>
        <v>Jule</v>
      </c>
      <c r="E11" s="1" t="str">
        <f>+VLOOKUP($B11,Gesamt!$A$5:$D$300,4,FALSE)</f>
        <v>Mettingen</v>
      </c>
      <c r="F11" s="10" t="str">
        <f>+VLOOKUP($B11,Gesamt!$A$5:$F$300,5,FALSE)</f>
        <v>31,35</v>
      </c>
      <c r="G11" s="10" t="str">
        <f>+VLOOKUP($B11,Gesamt!$A$5:$G$300,6,FALSE)</f>
        <v>32,51</v>
      </c>
      <c r="H11" s="10" t="str">
        <f>+VLOOKUP($B11,Gesamt!$A$5:$H$300,7,FALSE)</f>
        <v>31,39</v>
      </c>
      <c r="I11" s="10" t="str">
        <f>+VLOOKUP($B11,Gesamt!$A$5:$I$300,8,FALSE)</f>
        <v>32,51</v>
      </c>
      <c r="J11" s="10">
        <f>+VLOOKUP($B11,Gesamt!$A$5:$Q$300,9,FALSE)</f>
        <v>0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1"/>
        <v>127.76</v>
      </c>
      <c r="S11" s="8">
        <f t="shared" si="2"/>
        <v>-127.76</v>
      </c>
    </row>
    <row r="12" spans="1:19" ht="12.75">
      <c r="A12" s="1">
        <f>IF(R12&gt;0,RANK(S12,S:S),0)</f>
        <v>5</v>
      </c>
      <c r="B12" s="6">
        <v>318</v>
      </c>
      <c r="C12" s="2" t="str">
        <f>+VLOOKUP($B12,Gesamt!$A$5:$D$300,2,FALSE)</f>
        <v>Honscha</v>
      </c>
      <c r="D12" s="2" t="str">
        <f>+VLOOKUP($B12,Gesamt!$A$5:$D$300,3,FALSE)</f>
        <v>Mara</v>
      </c>
      <c r="E12" s="1" t="str">
        <f>+VLOOKUP($B12,Gesamt!$A$5:$D$300,4,FALSE)</f>
        <v>Simmerath</v>
      </c>
      <c r="F12" s="10" t="str">
        <f>+VLOOKUP($B12,Gesamt!$A$5:$F$300,5,FALSE)</f>
        <v>32,55</v>
      </c>
      <c r="G12" s="10" t="str">
        <f>+VLOOKUP($B12,Gesamt!$A$5:$G$300,6,FALSE)</f>
        <v>31,52</v>
      </c>
      <c r="H12" s="10" t="str">
        <f>+VLOOKUP($B12,Gesamt!$A$5:$H$300,7,FALSE)</f>
        <v>32,48</v>
      </c>
      <c r="I12" s="10" t="str">
        <f>+VLOOKUP($B12,Gesamt!$A$5:$I$300,8,FALSE)</f>
        <v>31,27</v>
      </c>
      <c r="J12" s="10">
        <f>+VLOOKUP($B12,Gesamt!$A$5:$Q$300,9,FALSE)</f>
        <v>0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1"/>
        <v>127.82</v>
      </c>
      <c r="S12" s="8">
        <f t="shared" si="2"/>
        <v>-127.82</v>
      </c>
    </row>
    <row r="13" spans="1:19" ht="12.75">
      <c r="A13" s="1">
        <f>IF(R13&gt;0,RANK(S13,S:S),0)</f>
        <v>6</v>
      </c>
      <c r="B13" s="6">
        <v>325</v>
      </c>
      <c r="C13" s="2" t="str">
        <f>+VLOOKUP($B13,Gesamt!$A$5:$D$300,2,FALSE)</f>
        <v>Kelch</v>
      </c>
      <c r="D13" s="2" t="str">
        <f>+VLOOKUP($B13,Gesamt!$A$5:$D$300,3,FALSE)</f>
        <v>Ricarda</v>
      </c>
      <c r="E13" s="1" t="str">
        <f>+VLOOKUP($B13,Gesamt!$A$5:$D$300,4,FALSE)</f>
        <v>Bergkamen</v>
      </c>
      <c r="F13" s="10" t="str">
        <f>+VLOOKUP($B13,Gesamt!$A$5:$F$300,5,FALSE)</f>
        <v>31,47</v>
      </c>
      <c r="G13" s="10" t="str">
        <f>+VLOOKUP($B13,Gesamt!$A$5:$G$300,6,FALSE)</f>
        <v>32,50</v>
      </c>
      <c r="H13" s="10" t="str">
        <f>+VLOOKUP($B13,Gesamt!$A$5:$H$300,7,FALSE)</f>
        <v>31,57</v>
      </c>
      <c r="I13" s="10" t="str">
        <f>+VLOOKUP($B13,Gesamt!$A$5:$I$300,8,FALSE)</f>
        <v>32,42</v>
      </c>
      <c r="J13" s="10">
        <f>+VLOOKUP($B13,Gesamt!$A$5:$Q$300,9,FALSE)</f>
        <v>0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1"/>
        <v>127.96</v>
      </c>
      <c r="S13" s="8">
        <f t="shared" si="2"/>
        <v>-127.96</v>
      </c>
    </row>
    <row r="14" spans="1:19" ht="12.75">
      <c r="A14" s="1">
        <f>IF(R14&gt;0,RANK(S14,S:S),0)</f>
        <v>7</v>
      </c>
      <c r="B14" s="6">
        <v>313</v>
      </c>
      <c r="C14" s="2" t="str">
        <f>+VLOOKUP($B14,Gesamt!$A$5:$D$300,2,FALSE)</f>
        <v>Kelch</v>
      </c>
      <c r="D14" s="2" t="str">
        <f>+VLOOKUP($B14,Gesamt!$A$5:$D$300,3,FALSE)</f>
        <v>Maria</v>
      </c>
      <c r="E14" s="1" t="str">
        <f>+VLOOKUP($B14,Gesamt!$A$5:$D$300,4,FALSE)</f>
        <v>Bergkamen</v>
      </c>
      <c r="F14" s="10" t="str">
        <f>+VLOOKUP($B14,Gesamt!$A$5:$F$300,5,FALSE)</f>
        <v>31,54</v>
      </c>
      <c r="G14" s="10" t="str">
        <f>+VLOOKUP($B14,Gesamt!$A$5:$G$300,6,FALSE)</f>
        <v>32,48</v>
      </c>
      <c r="H14" s="10" t="str">
        <f>+VLOOKUP($B14,Gesamt!$A$5:$H$300,7,FALSE)</f>
        <v>31,56</v>
      </c>
      <c r="I14" s="10" t="str">
        <f>+VLOOKUP($B14,Gesamt!$A$5:$I$300,8,FALSE)</f>
        <v>32,41</v>
      </c>
      <c r="J14" s="10">
        <f>+VLOOKUP($B14,Gesamt!$A$5:$Q$300,9,FALSE)</f>
        <v>0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t="shared" si="1"/>
        <v>127.99</v>
      </c>
      <c r="S14" s="8">
        <f t="shared" si="2"/>
        <v>-127.99</v>
      </c>
    </row>
    <row r="15" spans="1:19" ht="12.75">
      <c r="A15" s="1">
        <f>IF(R15&gt;0,RANK(S15,S:S),0)</f>
        <v>8</v>
      </c>
      <c r="B15" s="6">
        <v>322</v>
      </c>
      <c r="C15" s="2" t="str">
        <f>+VLOOKUP($B15,Gesamt!$A$5:$D$300,2,FALSE)</f>
        <v>Gößling</v>
      </c>
      <c r="D15" s="2" t="str">
        <f>+VLOOKUP($B15,Gesamt!$A$5:$D$300,3,FALSE)</f>
        <v>Jannik</v>
      </c>
      <c r="E15" s="1" t="str">
        <f>+VLOOKUP($B15,Gesamt!$A$5:$D$300,4,FALSE)</f>
        <v>Mettingen</v>
      </c>
      <c r="F15" s="10" t="str">
        <f>+VLOOKUP($B15,Gesamt!$A$5:$F$300,5,FALSE)</f>
        <v>31,42</v>
      </c>
      <c r="G15" s="10" t="str">
        <f>+VLOOKUP($B15,Gesamt!$A$5:$G$300,6,FALSE)</f>
        <v>32,60</v>
      </c>
      <c r="H15" s="10" t="str">
        <f>+VLOOKUP($B15,Gesamt!$A$5:$H$300,7,FALSE)</f>
        <v>31,52</v>
      </c>
      <c r="I15" s="10" t="str">
        <f>+VLOOKUP($B15,Gesamt!$A$5:$I$300,8,FALSE)</f>
        <v>32,48</v>
      </c>
      <c r="J15" s="10">
        <f>+VLOOKUP($B15,Gesamt!$A$5:$Q$300,9,FALSE)</f>
        <v>0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1"/>
        <v>128.02</v>
      </c>
      <c r="S15" s="8">
        <f t="shared" si="2"/>
        <v>-128.02</v>
      </c>
    </row>
    <row r="16" spans="1:19" ht="12.75">
      <c r="A16" s="1">
        <f>IF(R16&gt;0,RANK(S16,S:S),0)</f>
        <v>9</v>
      </c>
      <c r="B16" s="6">
        <v>330</v>
      </c>
      <c r="C16" s="2" t="str">
        <f>+VLOOKUP($B16,Gesamt!$A$5:$D$300,2,FALSE)</f>
        <v>Wetter</v>
      </c>
      <c r="D16" s="2" t="str">
        <f>+VLOOKUP($B16,Gesamt!$A$5:$D$300,3,FALSE)</f>
        <v>Sebastian</v>
      </c>
      <c r="E16" s="1" t="str">
        <f>+VLOOKUP($B16,Gesamt!$A$5:$D$300,4,FALSE)</f>
        <v>Billerbeck</v>
      </c>
      <c r="F16" s="10" t="str">
        <f>+VLOOKUP($B16,Gesamt!$A$5:$F$300,5,FALSE)</f>
        <v>32,64</v>
      </c>
      <c r="G16" s="10" t="str">
        <f>+VLOOKUP($B16,Gesamt!$A$5:$G$300,6,FALSE)</f>
        <v>31,50</v>
      </c>
      <c r="H16" s="10" t="str">
        <f>+VLOOKUP($B16,Gesamt!$A$5:$H$300,7,FALSE)</f>
        <v>32,60</v>
      </c>
      <c r="I16" s="10" t="str">
        <f>+VLOOKUP($B16,Gesamt!$A$5:$I$300,8,FALSE)</f>
        <v>31,36</v>
      </c>
      <c r="J16" s="10">
        <f>+VLOOKUP($B16,Gesamt!$A$5:$Q$300,9,FALSE)</f>
        <v>0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 t="shared" si="1"/>
        <v>128.1</v>
      </c>
      <c r="S16" s="8">
        <f t="shared" si="2"/>
        <v>-128.1</v>
      </c>
    </row>
    <row r="17" spans="1:19" ht="12.75">
      <c r="A17" s="1">
        <f>IF(R17&gt;0,RANK(S17,S:S),0)</f>
        <v>10</v>
      </c>
      <c r="B17" s="6">
        <v>312</v>
      </c>
      <c r="C17" s="2" t="str">
        <f>+VLOOKUP($B17,Gesamt!$A$5:$D$300,2,FALSE)</f>
        <v>Müller</v>
      </c>
      <c r="D17" s="2" t="str">
        <f>+VLOOKUP($B17,Gesamt!$A$5:$D$300,3,FALSE)</f>
        <v>Julian</v>
      </c>
      <c r="E17" s="1" t="str">
        <f>+VLOOKUP($B17,Gesamt!$A$5:$D$300,4,FALSE)</f>
        <v>Friedrichsfeld</v>
      </c>
      <c r="F17" s="10" t="str">
        <f>+VLOOKUP($B17,Gesamt!$A$5:$F$300,5,FALSE)</f>
        <v>32,47</v>
      </c>
      <c r="G17" s="10" t="str">
        <f>+VLOOKUP($B17,Gesamt!$A$5:$G$300,6,FALSE)</f>
        <v>31,55</v>
      </c>
      <c r="H17" s="10" t="str">
        <f>+VLOOKUP($B17,Gesamt!$A$5:$H$300,7,FALSE)</f>
        <v>32,69</v>
      </c>
      <c r="I17" s="10" t="str">
        <f>+VLOOKUP($B17,Gesamt!$A$5:$I$300,8,FALSE)</f>
        <v>31,45</v>
      </c>
      <c r="J17" s="10">
        <f>+VLOOKUP($B17,Gesamt!$A$5:$Q$300,9,FALSE)</f>
        <v>0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 t="shared" si="1"/>
        <v>128.16</v>
      </c>
      <c r="S17" s="8">
        <f t="shared" si="2"/>
        <v>-128.16</v>
      </c>
    </row>
    <row r="18" spans="1:19" ht="12.75">
      <c r="A18" s="1">
        <f>IF(R18&gt;0,RANK(S18,S:S),0)</f>
        <v>11</v>
      </c>
      <c r="B18" s="6">
        <v>357</v>
      </c>
      <c r="C18" s="2" t="str">
        <f>+VLOOKUP($B18,Gesamt!$A$5:$D$300,2,FALSE)</f>
        <v>Honscha</v>
      </c>
      <c r="D18" s="2" t="str">
        <f>+VLOOKUP($B18,Gesamt!$A$5:$D$300,3,FALSE)</f>
        <v>Malte</v>
      </c>
      <c r="E18" s="1" t="str">
        <f>+VLOOKUP($B18,Gesamt!$A$5:$D$300,4,FALSE)</f>
        <v>Simmerath</v>
      </c>
      <c r="F18" s="10" t="str">
        <f>+VLOOKUP($B18,Gesamt!$A$5:$F$300,5,FALSE)</f>
        <v>32,59</v>
      </c>
      <c r="G18" s="10" t="str">
        <f>+VLOOKUP($B18,Gesamt!$A$5:$G$300,6,FALSE)</f>
        <v>31,53</v>
      </c>
      <c r="H18" s="10" t="str">
        <f>+VLOOKUP($B18,Gesamt!$A$5:$H$300,7,FALSE)</f>
        <v>32,55</v>
      </c>
      <c r="I18" s="10" t="str">
        <f>+VLOOKUP($B18,Gesamt!$A$5:$I$300,8,FALSE)</f>
        <v>31,52</v>
      </c>
      <c r="J18" s="10">
        <f>+VLOOKUP($B18,Gesamt!$A$5:$Q$300,9,FALSE)</f>
        <v>0</v>
      </c>
      <c r="K18" s="10">
        <f>+VLOOKUP($B18,Gesamt!$A$5:$Q$300,10,FALSE)</f>
        <v>0</v>
      </c>
      <c r="L18" s="10">
        <f>+VLOOKUP($B18,Gesamt!$A$5:$Q$300,11,FALSE)</f>
        <v>0</v>
      </c>
      <c r="M18" s="10">
        <f>+VLOOKUP($B18,Gesamt!$A$5:$Q$300,12,FALSE)</f>
        <v>0</v>
      </c>
      <c r="N18" s="10">
        <f>+VLOOKUP($B18,Gesamt!$A$5:$Q$300,13,FALSE)</f>
        <v>0</v>
      </c>
      <c r="O18" s="10">
        <f>+VLOOKUP($B18,Gesamt!$A$5:$Q$300,14,FALSE)</f>
        <v>0</v>
      </c>
      <c r="P18" s="10">
        <f>+VLOOKUP($B18,Gesamt!$A$5:$Q$300,15,FALSE)</f>
        <v>0</v>
      </c>
      <c r="Q18" s="10">
        <f>+VLOOKUP($B18,Gesamt!$A$5:$Q$300,16,FALSE)</f>
        <v>0</v>
      </c>
      <c r="R18" s="10">
        <f t="shared" si="1"/>
        <v>128.19</v>
      </c>
      <c r="S18" s="8">
        <f t="shared" si="2"/>
        <v>-128.19</v>
      </c>
    </row>
    <row r="19" spans="1:19" ht="12.75">
      <c r="A19" s="1">
        <f>IF(R19&gt;0,RANK(S19,S:S),0)</f>
        <v>12</v>
      </c>
      <c r="B19" s="6">
        <v>315</v>
      </c>
      <c r="C19" s="2" t="str">
        <f>+VLOOKUP($B19,Gesamt!$A$5:$D$300,2,FALSE)</f>
        <v>Voß</v>
      </c>
      <c r="D19" s="2" t="str">
        <f>+VLOOKUP($B19,Gesamt!$A$5:$D$300,3,FALSE)</f>
        <v>Marie-Charlotte</v>
      </c>
      <c r="E19" s="1" t="str">
        <f>+VLOOKUP($B19,Gesamt!$A$5:$D$300,4,FALSE)</f>
        <v>Bergkamen</v>
      </c>
      <c r="F19" s="10" t="str">
        <f>+VLOOKUP($B19,Gesamt!$A$5:$F$300,5,FALSE)</f>
        <v>31,69</v>
      </c>
      <c r="G19" s="10" t="str">
        <f>+VLOOKUP($B19,Gesamt!$A$5:$G$300,6,FALSE)</f>
        <v>32,62</v>
      </c>
      <c r="H19" s="10" t="str">
        <f>+VLOOKUP($B19,Gesamt!$A$5:$H$300,7,FALSE)</f>
        <v>31,57</v>
      </c>
      <c r="I19" s="10" t="str">
        <f>+VLOOKUP($B19,Gesamt!$A$5:$I$300,8,FALSE)</f>
        <v>32,34</v>
      </c>
      <c r="J19" s="10">
        <f>+VLOOKUP($B19,Gesamt!$A$5:$Q$300,9,FALSE)</f>
        <v>0</v>
      </c>
      <c r="K19" s="10">
        <f>+VLOOKUP($B19,Gesamt!$A$5:$Q$300,10,FALSE)</f>
        <v>0</v>
      </c>
      <c r="L19" s="10">
        <f>+VLOOKUP($B19,Gesamt!$A$5:$Q$300,11,FALSE)</f>
        <v>0</v>
      </c>
      <c r="M19" s="10">
        <f>+VLOOKUP($B19,Gesamt!$A$5:$Q$300,12,FALSE)</f>
        <v>0</v>
      </c>
      <c r="N19" s="10">
        <f>+VLOOKUP($B19,Gesamt!$A$5:$Q$300,13,FALSE)</f>
        <v>0</v>
      </c>
      <c r="O19" s="10">
        <f>+VLOOKUP($B19,Gesamt!$A$5:$Q$300,14,FALSE)</f>
        <v>0</v>
      </c>
      <c r="P19" s="10">
        <f>+VLOOKUP($B19,Gesamt!$A$5:$Q$300,15,FALSE)</f>
        <v>0</v>
      </c>
      <c r="Q19" s="10">
        <f>+VLOOKUP($B19,Gesamt!$A$5:$Q$300,16,FALSE)</f>
        <v>0</v>
      </c>
      <c r="R19" s="10">
        <f t="shared" si="1"/>
        <v>128.22</v>
      </c>
      <c r="S19" s="8">
        <f t="shared" si="2"/>
        <v>-128.22</v>
      </c>
    </row>
    <row r="20" spans="1:19" ht="12.75">
      <c r="A20" s="1">
        <f>IF(R20&gt;0,RANK(S20,S:S),0)</f>
        <v>13</v>
      </c>
      <c r="B20" s="6">
        <v>319</v>
      </c>
      <c r="C20" s="2" t="str">
        <f>+VLOOKUP($B20,Gesamt!$A$5:$D$300,2,FALSE)</f>
        <v>van Loo</v>
      </c>
      <c r="D20" s="2" t="str">
        <f>+VLOOKUP($B20,Gesamt!$A$5:$D$300,3,FALSE)</f>
        <v>Julian</v>
      </c>
      <c r="E20" s="1" t="str">
        <f>+VLOOKUP($B20,Gesamt!$A$5:$D$300,4,FALSE)</f>
        <v>Kerpen</v>
      </c>
      <c r="F20" s="10" t="str">
        <f>+VLOOKUP($B20,Gesamt!$A$5:$F$300,5,FALSE)</f>
        <v>31,48</v>
      </c>
      <c r="G20" s="10" t="str">
        <f>+VLOOKUP($B20,Gesamt!$A$5:$G$300,6,FALSE)</f>
        <v>32,72</v>
      </c>
      <c r="H20" s="10" t="str">
        <f>+VLOOKUP($B20,Gesamt!$A$5:$H$300,7,FALSE)</f>
        <v>31,56</v>
      </c>
      <c r="I20" s="10" t="str">
        <f>+VLOOKUP($B20,Gesamt!$A$5:$I$300,8,FALSE)</f>
        <v>32,51</v>
      </c>
      <c r="J20" s="10">
        <f>+VLOOKUP($B20,Gesamt!$A$5:$Q$300,9,FALSE)</f>
        <v>0</v>
      </c>
      <c r="K20" s="10">
        <f>+VLOOKUP($B20,Gesamt!$A$5:$Q$300,10,FALSE)</f>
        <v>0</v>
      </c>
      <c r="L20" s="10">
        <f>+VLOOKUP($B20,Gesamt!$A$5:$Q$300,11,FALSE)</f>
        <v>0</v>
      </c>
      <c r="M20" s="10">
        <f>+VLOOKUP($B20,Gesamt!$A$5:$Q$300,12,FALSE)</f>
        <v>0</v>
      </c>
      <c r="N20" s="10">
        <f>+VLOOKUP($B20,Gesamt!$A$5:$Q$300,13,FALSE)</f>
        <v>0</v>
      </c>
      <c r="O20" s="10">
        <f>+VLOOKUP($B20,Gesamt!$A$5:$Q$300,14,FALSE)</f>
        <v>0</v>
      </c>
      <c r="P20" s="10">
        <f>+VLOOKUP($B20,Gesamt!$A$5:$Q$300,15,FALSE)</f>
        <v>0</v>
      </c>
      <c r="Q20" s="10">
        <f>+VLOOKUP($B20,Gesamt!$A$5:$Q$300,16,FALSE)</f>
        <v>0</v>
      </c>
      <c r="R20" s="10">
        <f t="shared" si="1"/>
        <v>128.27</v>
      </c>
      <c r="S20" s="8">
        <f t="shared" si="2"/>
        <v>-128.27</v>
      </c>
    </row>
    <row r="21" spans="1:19" ht="12.75">
      <c r="A21" s="1">
        <f>IF(R21&gt;0,RANK(S21,S:S),0)</f>
        <v>14</v>
      </c>
      <c r="B21" s="6">
        <v>304</v>
      </c>
      <c r="C21" s="2" t="str">
        <f>+VLOOKUP($B21,Gesamt!$A$5:$D$300,2,FALSE)</f>
        <v>Sulitze</v>
      </c>
      <c r="D21" s="2" t="str">
        <f>+VLOOKUP($B21,Gesamt!$A$5:$D$300,3,FALSE)</f>
        <v>Franziska</v>
      </c>
      <c r="E21" s="1" t="str">
        <f>+VLOOKUP($B21,Gesamt!$A$5:$D$300,4,FALSE)</f>
        <v>Bergkamen</v>
      </c>
      <c r="F21" s="10" t="str">
        <f>+VLOOKUP($B21,Gesamt!$A$5:$F$300,5,FALSE)</f>
        <v>32,52</v>
      </c>
      <c r="G21" s="10" t="str">
        <f>+VLOOKUP($B21,Gesamt!$A$5:$G$300,6,FALSE)</f>
        <v>31,67</v>
      </c>
      <c r="H21" s="10" t="str">
        <f>+VLOOKUP($B21,Gesamt!$A$5:$H$300,7,FALSE)</f>
        <v>32,60</v>
      </c>
      <c r="I21" s="10" t="str">
        <f>+VLOOKUP($B21,Gesamt!$A$5:$I$300,8,FALSE)</f>
        <v>31,49</v>
      </c>
      <c r="J21" s="10">
        <f>+VLOOKUP($B21,Gesamt!$A$5:$Q$300,9,FALSE)</f>
        <v>0</v>
      </c>
      <c r="K21" s="10">
        <f>+VLOOKUP($B21,Gesamt!$A$5:$Q$300,10,FALSE)</f>
        <v>0</v>
      </c>
      <c r="L21" s="10">
        <f>+VLOOKUP($B21,Gesamt!$A$5:$Q$300,11,FALSE)</f>
        <v>0</v>
      </c>
      <c r="M21" s="10">
        <f>+VLOOKUP($B21,Gesamt!$A$5:$Q$300,12,FALSE)</f>
        <v>0</v>
      </c>
      <c r="N21" s="10">
        <f>+VLOOKUP($B21,Gesamt!$A$5:$Q$300,13,FALSE)</f>
        <v>0</v>
      </c>
      <c r="O21" s="10">
        <f>+VLOOKUP($B21,Gesamt!$A$5:$Q$300,14,FALSE)</f>
        <v>0</v>
      </c>
      <c r="P21" s="10">
        <f>+VLOOKUP($B21,Gesamt!$A$5:$Q$300,15,FALSE)</f>
        <v>0</v>
      </c>
      <c r="Q21" s="10">
        <f>+VLOOKUP($B21,Gesamt!$A$5:$Q$300,16,FALSE)</f>
        <v>0</v>
      </c>
      <c r="R21" s="10">
        <f t="shared" si="1"/>
        <v>128.28</v>
      </c>
      <c r="S21" s="8">
        <f t="shared" si="2"/>
        <v>-128.28</v>
      </c>
    </row>
    <row r="22" spans="1:19" ht="12.75">
      <c r="A22" s="1">
        <f>IF(R22&gt;0,RANK(S22,S:S),0)</f>
        <v>15</v>
      </c>
      <c r="B22" s="6">
        <v>323</v>
      </c>
      <c r="C22" s="2" t="str">
        <f>+VLOOKUP($B22,Gesamt!$A$5:$D$300,2,FALSE)</f>
        <v>Ricker</v>
      </c>
      <c r="D22" s="2" t="str">
        <f>+VLOOKUP($B22,Gesamt!$A$5:$D$300,3,FALSE)</f>
        <v>Oliver</v>
      </c>
      <c r="E22" s="1" t="str">
        <f>+VLOOKUP($B22,Gesamt!$A$5:$D$300,4,FALSE)</f>
        <v>Billerbeck</v>
      </c>
      <c r="F22" s="10" t="str">
        <f>+VLOOKUP($B22,Gesamt!$A$5:$F$300,5,FALSE)</f>
        <v>32,60</v>
      </c>
      <c r="G22" s="10" t="str">
        <f>+VLOOKUP($B22,Gesamt!$A$5:$G$300,6,FALSE)</f>
        <v>31,64</v>
      </c>
      <c r="H22" s="10" t="str">
        <f>+VLOOKUP($B22,Gesamt!$A$5:$H$300,7,FALSE)</f>
        <v>32,60</v>
      </c>
      <c r="I22" s="10" t="str">
        <f>+VLOOKUP($B22,Gesamt!$A$5:$I$300,8,FALSE)</f>
        <v>31,52</v>
      </c>
      <c r="J22" s="10">
        <f>+VLOOKUP($B22,Gesamt!$A$5:$Q$300,9,FALSE)</f>
        <v>0</v>
      </c>
      <c r="K22" s="10">
        <f>+VLOOKUP($B22,Gesamt!$A$5:$Q$300,10,FALSE)</f>
        <v>0</v>
      </c>
      <c r="L22" s="10">
        <f>+VLOOKUP($B22,Gesamt!$A$5:$Q$300,11,FALSE)</f>
        <v>0</v>
      </c>
      <c r="M22" s="10">
        <f>+VLOOKUP($B22,Gesamt!$A$5:$Q$300,12,FALSE)</f>
        <v>0</v>
      </c>
      <c r="N22" s="10">
        <f>+VLOOKUP($B22,Gesamt!$A$5:$Q$300,13,FALSE)</f>
        <v>0</v>
      </c>
      <c r="O22" s="10">
        <f>+VLOOKUP($B22,Gesamt!$A$5:$Q$300,14,FALSE)</f>
        <v>0</v>
      </c>
      <c r="P22" s="10">
        <f>+VLOOKUP($B22,Gesamt!$A$5:$Q$300,15,FALSE)</f>
        <v>0</v>
      </c>
      <c r="Q22" s="10">
        <f>+VLOOKUP($B22,Gesamt!$A$5:$Q$300,16,FALSE)</f>
        <v>0</v>
      </c>
      <c r="R22" s="10">
        <f t="shared" si="1"/>
        <v>128.36</v>
      </c>
      <c r="S22" s="8">
        <f t="shared" si="2"/>
        <v>-128.36</v>
      </c>
    </row>
    <row r="23" spans="1:19" ht="12.75">
      <c r="A23" s="1">
        <f>IF(R23&gt;0,RANK(S23,S:S),0)</f>
        <v>16</v>
      </c>
      <c r="B23" s="6">
        <v>331</v>
      </c>
      <c r="C23" s="2" t="str">
        <f>+VLOOKUP($B23,Gesamt!$A$5:$D$300,2,FALSE)</f>
        <v>Valtwies</v>
      </c>
      <c r="D23" s="2" t="str">
        <f>+VLOOKUP($B23,Gesamt!$A$5:$D$300,3,FALSE)</f>
        <v>Tom</v>
      </c>
      <c r="E23" s="1" t="str">
        <f>+VLOOKUP($B23,Gesamt!$A$5:$D$300,4,FALSE)</f>
        <v>Havixbeck</v>
      </c>
      <c r="F23" s="10" t="str">
        <f>+VLOOKUP($B23,Gesamt!$A$5:$F$300,5,FALSE)</f>
        <v>31,60</v>
      </c>
      <c r="G23" s="10" t="str">
        <f>+VLOOKUP($B23,Gesamt!$A$5:$G$300,6,FALSE)</f>
        <v>32,71</v>
      </c>
      <c r="H23" s="10" t="str">
        <f>+VLOOKUP($B23,Gesamt!$A$5:$H$300,7,FALSE)</f>
        <v>31,60</v>
      </c>
      <c r="I23" s="10" t="str">
        <f>+VLOOKUP($B23,Gesamt!$A$5:$I$300,8,FALSE)</f>
        <v>32,62</v>
      </c>
      <c r="J23" s="10">
        <f>+VLOOKUP($B23,Gesamt!$A$5:$Q$300,9,FALSE)</f>
        <v>0</v>
      </c>
      <c r="K23" s="10">
        <f>+VLOOKUP($B23,Gesamt!$A$5:$Q$300,10,FALSE)</f>
        <v>0</v>
      </c>
      <c r="L23" s="10">
        <f>+VLOOKUP($B23,Gesamt!$A$5:$Q$300,11,FALSE)</f>
        <v>0</v>
      </c>
      <c r="M23" s="10">
        <f>+VLOOKUP($B23,Gesamt!$A$5:$Q$300,12,FALSE)</f>
        <v>0</v>
      </c>
      <c r="N23" s="10">
        <f>+VLOOKUP($B23,Gesamt!$A$5:$Q$300,13,FALSE)</f>
        <v>0</v>
      </c>
      <c r="O23" s="10">
        <f>+VLOOKUP($B23,Gesamt!$A$5:$Q$300,14,FALSE)</f>
        <v>0</v>
      </c>
      <c r="P23" s="10">
        <f>+VLOOKUP($B23,Gesamt!$A$5:$Q$300,15,FALSE)</f>
        <v>0</v>
      </c>
      <c r="Q23" s="10">
        <f>+VLOOKUP($B23,Gesamt!$A$5:$Q$300,16,FALSE)</f>
        <v>0</v>
      </c>
      <c r="R23" s="10">
        <f t="shared" si="1"/>
        <v>128.53</v>
      </c>
      <c r="S23" s="8">
        <f t="shared" si="2"/>
        <v>-128.53</v>
      </c>
    </row>
    <row r="24" spans="1:19" ht="12.75">
      <c r="A24" s="1">
        <f>IF(R24&gt;0,RANK(S24,S:S),0)</f>
        <v>17</v>
      </c>
      <c r="B24" s="6">
        <v>326</v>
      </c>
      <c r="C24" s="2" t="str">
        <f>+VLOOKUP($B24,Gesamt!$A$5:$D$300,2,FALSE)</f>
        <v>Sippekamp</v>
      </c>
      <c r="D24" s="2" t="str">
        <f>+VLOOKUP($B24,Gesamt!$A$5:$D$300,3,FALSE)</f>
        <v>Marco</v>
      </c>
      <c r="E24" s="1" t="str">
        <f>+VLOOKUP($B24,Gesamt!$A$5:$D$300,4,FALSE)</f>
        <v>Friedrichsfeld</v>
      </c>
      <c r="F24" s="10" t="str">
        <f>+VLOOKUP($B24,Gesamt!$A$5:$F$300,5,FALSE)</f>
        <v>32,66</v>
      </c>
      <c r="G24" s="10" t="str">
        <f>+VLOOKUP($B24,Gesamt!$A$5:$G$300,6,FALSE)</f>
        <v>31,65</v>
      </c>
      <c r="H24" s="10" t="str">
        <f>+VLOOKUP($B24,Gesamt!$A$5:$H$300,7,FALSE)</f>
        <v>32,67</v>
      </c>
      <c r="I24" s="10" t="str">
        <f>+VLOOKUP($B24,Gesamt!$A$5:$I$300,8,FALSE)</f>
        <v>31,62</v>
      </c>
      <c r="J24" s="10">
        <f>+VLOOKUP($B24,Gesamt!$A$5:$Q$300,9,FALSE)</f>
        <v>0</v>
      </c>
      <c r="K24" s="10">
        <f>+VLOOKUP($B24,Gesamt!$A$5:$Q$300,10,FALSE)</f>
        <v>0</v>
      </c>
      <c r="L24" s="10">
        <f>+VLOOKUP($B24,Gesamt!$A$5:$Q$300,11,FALSE)</f>
        <v>0</v>
      </c>
      <c r="M24" s="10">
        <f>+VLOOKUP($B24,Gesamt!$A$5:$Q$300,12,FALSE)</f>
        <v>0</v>
      </c>
      <c r="N24" s="10">
        <f>+VLOOKUP($B24,Gesamt!$A$5:$Q$300,13,FALSE)</f>
        <v>0</v>
      </c>
      <c r="O24" s="10">
        <f>+VLOOKUP($B24,Gesamt!$A$5:$Q$300,14,FALSE)</f>
        <v>0</v>
      </c>
      <c r="P24" s="10">
        <f>+VLOOKUP($B24,Gesamt!$A$5:$Q$300,15,FALSE)</f>
        <v>0</v>
      </c>
      <c r="Q24" s="10">
        <f>+VLOOKUP($B24,Gesamt!$A$5:$Q$300,16,FALSE)</f>
        <v>0</v>
      </c>
      <c r="R24" s="10">
        <f t="shared" si="1"/>
        <v>128.6</v>
      </c>
      <c r="S24" s="8">
        <f t="shared" si="2"/>
        <v>-128.6</v>
      </c>
    </row>
    <row r="25" spans="1:19" ht="12.75">
      <c r="A25" s="1">
        <f>IF(R25&gt;0,RANK(S25,S:S),0)</f>
        <v>18</v>
      </c>
      <c r="B25" s="6">
        <v>329</v>
      </c>
      <c r="C25" s="2" t="str">
        <f>+VLOOKUP($B25,Gesamt!$A$5:$D$300,2,FALSE)</f>
        <v>Claus </v>
      </c>
      <c r="D25" s="2" t="str">
        <f>+VLOOKUP($B25,Gesamt!$A$5:$D$300,3,FALSE)</f>
        <v>Maik</v>
      </c>
      <c r="E25" s="1" t="str">
        <f>+VLOOKUP($B25,Gesamt!$A$5:$D$300,4,FALSE)</f>
        <v>Bergkamen</v>
      </c>
      <c r="F25" s="10" t="str">
        <f>+VLOOKUP($B25,Gesamt!$A$5:$F$300,5,FALSE)</f>
        <v>31,63</v>
      </c>
      <c r="G25" s="10" t="str">
        <f>+VLOOKUP($B25,Gesamt!$A$5:$G$300,6,FALSE)</f>
        <v>32,72</v>
      </c>
      <c r="H25" s="10" t="str">
        <f>+VLOOKUP($B25,Gesamt!$A$5:$H$300,7,FALSE)</f>
        <v>31,72</v>
      </c>
      <c r="I25" s="10" t="str">
        <f>+VLOOKUP($B25,Gesamt!$A$5:$I$300,8,FALSE)</f>
        <v>32,56</v>
      </c>
      <c r="J25" s="10">
        <f>+VLOOKUP($B25,Gesamt!$A$5:$Q$300,9,FALSE)</f>
        <v>0</v>
      </c>
      <c r="K25" s="10">
        <f>+VLOOKUP($B25,Gesamt!$A$5:$Q$300,10,FALSE)</f>
        <v>0</v>
      </c>
      <c r="L25" s="10">
        <f>+VLOOKUP($B25,Gesamt!$A$5:$Q$300,11,FALSE)</f>
        <v>0</v>
      </c>
      <c r="M25" s="10">
        <f>+VLOOKUP($B25,Gesamt!$A$5:$Q$300,12,FALSE)</f>
        <v>0</v>
      </c>
      <c r="N25" s="10">
        <f>+VLOOKUP($B25,Gesamt!$A$5:$Q$300,13,FALSE)</f>
        <v>0</v>
      </c>
      <c r="O25" s="10">
        <f>+VLOOKUP($B25,Gesamt!$A$5:$Q$300,14,FALSE)</f>
        <v>0</v>
      </c>
      <c r="P25" s="10">
        <f>+VLOOKUP($B25,Gesamt!$A$5:$Q$300,15,FALSE)</f>
        <v>0</v>
      </c>
      <c r="Q25" s="10">
        <f>+VLOOKUP($B25,Gesamt!$A$5:$Q$300,16,FALSE)</f>
        <v>0</v>
      </c>
      <c r="R25" s="10">
        <f t="shared" si="1"/>
        <v>128.63</v>
      </c>
      <c r="S25" s="8">
        <f t="shared" si="2"/>
        <v>-128.63</v>
      </c>
    </row>
    <row r="26" spans="1:19" ht="12.75">
      <c r="A26" s="1">
        <f>IF(R26&gt;0,RANK(S26,S:S),0)</f>
        <v>18</v>
      </c>
      <c r="B26" s="6">
        <v>365</v>
      </c>
      <c r="C26" s="2" t="str">
        <f>+VLOOKUP($B26,Gesamt!$A$5:$D$300,2,FALSE)</f>
        <v>Krechter</v>
      </c>
      <c r="D26" s="2" t="str">
        <f>+VLOOKUP($B26,Gesamt!$A$5:$D$300,3,FALSE)</f>
        <v>Henning</v>
      </c>
      <c r="E26" s="1" t="str">
        <f>+VLOOKUP($B26,Gesamt!$A$5:$D$300,4,FALSE)</f>
        <v>Friedrichsfeld</v>
      </c>
      <c r="F26" s="10" t="str">
        <f>+VLOOKUP($B26,Gesamt!$A$5:$F$300,5,FALSE)</f>
        <v>31,55</v>
      </c>
      <c r="G26" s="10" t="str">
        <f>+VLOOKUP($B26,Gesamt!$A$5:$G$300,6,FALSE)</f>
        <v>32,56</v>
      </c>
      <c r="H26" s="10" t="str">
        <f>+VLOOKUP($B26,Gesamt!$A$5:$H$300,7,FALSE)</f>
        <v>31,70</v>
      </c>
      <c r="I26" s="10" t="str">
        <f>+VLOOKUP($B26,Gesamt!$A$5:$I$300,8,FALSE)</f>
        <v>32,82</v>
      </c>
      <c r="J26" s="10">
        <f>+VLOOKUP($B26,Gesamt!$A$5:$Q$300,9,FALSE)</f>
        <v>0</v>
      </c>
      <c r="K26" s="10">
        <f>+VLOOKUP($B26,Gesamt!$A$5:$Q$300,10,FALSE)</f>
        <v>0</v>
      </c>
      <c r="L26" s="10">
        <f>+VLOOKUP($B26,Gesamt!$A$5:$Q$300,11,FALSE)</f>
        <v>0</v>
      </c>
      <c r="M26" s="10">
        <f>+VLOOKUP($B26,Gesamt!$A$5:$Q$300,12,FALSE)</f>
        <v>0</v>
      </c>
      <c r="N26" s="10">
        <f>+VLOOKUP($B26,Gesamt!$A$5:$Q$300,13,FALSE)</f>
        <v>0</v>
      </c>
      <c r="O26" s="10">
        <f>+VLOOKUP($B26,Gesamt!$A$5:$Q$300,14,FALSE)</f>
        <v>0</v>
      </c>
      <c r="P26" s="10">
        <f>+VLOOKUP($B26,Gesamt!$A$5:$Q$300,15,FALSE)</f>
        <v>0</v>
      </c>
      <c r="Q26" s="10">
        <f>+VLOOKUP($B26,Gesamt!$A$5:$Q$300,16,FALSE)</f>
        <v>0</v>
      </c>
      <c r="R26" s="10">
        <f t="shared" si="1"/>
        <v>128.63</v>
      </c>
      <c r="S26" s="8">
        <f t="shared" si="2"/>
        <v>-128.63</v>
      </c>
    </row>
    <row r="27" spans="1:19" ht="12.75">
      <c r="A27" s="1">
        <f>IF(R27&gt;0,RANK(S27,S:S),0)</f>
        <v>20</v>
      </c>
      <c r="B27" s="6">
        <v>311</v>
      </c>
      <c r="C27" s="2" t="str">
        <f>+VLOOKUP($B27,Gesamt!$A$5:$D$300,2,FALSE)</f>
        <v>Hummels</v>
      </c>
      <c r="D27" s="2" t="str">
        <f>+VLOOKUP($B27,Gesamt!$A$5:$D$300,3,FALSE)</f>
        <v>Melissa</v>
      </c>
      <c r="E27" s="1" t="str">
        <f>+VLOOKUP($B27,Gesamt!$A$5:$D$300,4,FALSE)</f>
        <v>Stromberg</v>
      </c>
      <c r="F27" s="10" t="str">
        <f>+VLOOKUP($B27,Gesamt!$A$5:$F$300,5,FALSE)</f>
        <v>31,64</v>
      </c>
      <c r="G27" s="10" t="str">
        <f>+VLOOKUP($B27,Gesamt!$A$5:$G$300,6,FALSE)</f>
        <v>32,72</v>
      </c>
      <c r="H27" s="10" t="str">
        <f>+VLOOKUP($B27,Gesamt!$A$5:$H$300,7,FALSE)</f>
        <v>31,77</v>
      </c>
      <c r="I27" s="10" t="str">
        <f>+VLOOKUP($B27,Gesamt!$A$5:$I$300,8,FALSE)</f>
        <v>32,57</v>
      </c>
      <c r="J27" s="10">
        <f>+VLOOKUP($B27,Gesamt!$A$5:$Q$300,9,FALSE)</f>
        <v>0</v>
      </c>
      <c r="K27" s="10">
        <f>+VLOOKUP($B27,Gesamt!$A$5:$Q$300,10,FALSE)</f>
        <v>0</v>
      </c>
      <c r="L27" s="10">
        <f>+VLOOKUP($B27,Gesamt!$A$5:$Q$300,11,FALSE)</f>
        <v>0</v>
      </c>
      <c r="M27" s="10">
        <f>+VLOOKUP($B27,Gesamt!$A$5:$Q$300,12,FALSE)</f>
        <v>0</v>
      </c>
      <c r="N27" s="10">
        <f>+VLOOKUP($B27,Gesamt!$A$5:$Q$300,13,FALSE)</f>
        <v>0</v>
      </c>
      <c r="O27" s="10">
        <f>+VLOOKUP($B27,Gesamt!$A$5:$Q$300,14,FALSE)</f>
        <v>0</v>
      </c>
      <c r="P27" s="10">
        <f>+VLOOKUP($B27,Gesamt!$A$5:$Q$300,15,FALSE)</f>
        <v>0</v>
      </c>
      <c r="Q27" s="10">
        <f>+VLOOKUP($B27,Gesamt!$A$5:$Q$300,16,FALSE)</f>
        <v>0</v>
      </c>
      <c r="R27" s="10">
        <f t="shared" si="1"/>
        <v>128.7</v>
      </c>
      <c r="S27" s="8">
        <f t="shared" si="2"/>
        <v>-128.7</v>
      </c>
    </row>
    <row r="28" spans="1:19" ht="12.75">
      <c r="A28" s="1">
        <f>IF(R28&gt;0,RANK(S28,S:S),0)</f>
        <v>21</v>
      </c>
      <c r="B28" s="6">
        <v>332</v>
      </c>
      <c r="C28" s="2" t="str">
        <f>+VLOOKUP($B28,Gesamt!$A$5:$D$300,2,FALSE)</f>
        <v>Mountain</v>
      </c>
      <c r="D28" s="2" t="str">
        <f>+VLOOKUP($B28,Gesamt!$A$5:$D$300,3,FALSE)</f>
        <v>Angelique</v>
      </c>
      <c r="E28" s="1" t="str">
        <f>+VLOOKUP($B28,Gesamt!$A$5:$D$300,4,FALSE)</f>
        <v>Bergkamen</v>
      </c>
      <c r="F28" s="10" t="str">
        <f>+VLOOKUP($B28,Gesamt!$A$5:$F$300,5,FALSE)</f>
        <v>32,96</v>
      </c>
      <c r="G28" s="10" t="str">
        <f>+VLOOKUP($B28,Gesamt!$A$5:$G$300,6,FALSE)</f>
        <v>31,73</v>
      </c>
      <c r="H28" s="10" t="str">
        <f>+VLOOKUP($B28,Gesamt!$A$5:$H$300,7,FALSE)</f>
        <v>32,80</v>
      </c>
      <c r="I28" s="10" t="str">
        <f>+VLOOKUP($B28,Gesamt!$A$5:$I$300,8,FALSE)</f>
        <v>31,66</v>
      </c>
      <c r="J28" s="10">
        <f>+VLOOKUP($B28,Gesamt!$A$5:$Q$300,9,FALSE)</f>
        <v>0</v>
      </c>
      <c r="K28" s="10">
        <f>+VLOOKUP($B28,Gesamt!$A$5:$Q$300,10,FALSE)</f>
        <v>0</v>
      </c>
      <c r="L28" s="10">
        <f>+VLOOKUP($B28,Gesamt!$A$5:$Q$300,11,FALSE)</f>
        <v>0</v>
      </c>
      <c r="M28" s="10">
        <f>+VLOOKUP($B28,Gesamt!$A$5:$Q$300,12,FALSE)</f>
        <v>0</v>
      </c>
      <c r="N28" s="10">
        <f>+VLOOKUP($B28,Gesamt!$A$5:$Q$300,13,FALSE)</f>
        <v>0</v>
      </c>
      <c r="O28" s="10">
        <f>+VLOOKUP($B28,Gesamt!$A$5:$Q$300,14,FALSE)</f>
        <v>0</v>
      </c>
      <c r="P28" s="10">
        <f>+VLOOKUP($B28,Gesamt!$A$5:$Q$300,15,FALSE)</f>
        <v>0</v>
      </c>
      <c r="Q28" s="10">
        <f>+VLOOKUP($B28,Gesamt!$A$5:$Q$300,16,FALSE)</f>
        <v>0</v>
      </c>
      <c r="R28" s="10">
        <f t="shared" si="1"/>
        <v>129.15</v>
      </c>
      <c r="S28" s="8">
        <f t="shared" si="2"/>
        <v>-129.15</v>
      </c>
    </row>
    <row r="29" spans="1:19" ht="12.75">
      <c r="A29" s="1">
        <f>IF(R29&gt;0,RANK(S29,S:S),0)</f>
        <v>22</v>
      </c>
      <c r="B29" s="6">
        <v>314</v>
      </c>
      <c r="C29" s="2" t="str">
        <f>+VLOOKUP($B29,Gesamt!$A$5:$D$300,2,FALSE)</f>
        <v>Westermann</v>
      </c>
      <c r="D29" s="2" t="str">
        <f>+VLOOKUP($B29,Gesamt!$A$5:$D$300,3,FALSE)</f>
        <v>Désirée</v>
      </c>
      <c r="E29" s="1" t="str">
        <f>+VLOOKUP($B29,Gesamt!$A$5:$D$300,4,FALSE)</f>
        <v>Overath</v>
      </c>
      <c r="F29" s="10" t="str">
        <f>+VLOOKUP($B29,Gesamt!$A$5:$F$300,5,FALSE)</f>
        <v>32,86</v>
      </c>
      <c r="G29" s="10" t="str">
        <f>+VLOOKUP($B29,Gesamt!$A$5:$G$300,6,FALSE)</f>
        <v>31,75</v>
      </c>
      <c r="H29" s="10" t="str">
        <f>+VLOOKUP($B29,Gesamt!$A$5:$H$300,7,FALSE)</f>
        <v>32,95</v>
      </c>
      <c r="I29" s="10" t="str">
        <f>+VLOOKUP($B29,Gesamt!$A$5:$I$300,8,FALSE)</f>
        <v>31,74</v>
      </c>
      <c r="J29" s="10">
        <f>+VLOOKUP($B29,Gesamt!$A$5:$Q$300,9,FALSE)</f>
        <v>0</v>
      </c>
      <c r="K29" s="10">
        <f>+VLOOKUP($B29,Gesamt!$A$5:$Q$300,10,FALSE)</f>
        <v>0</v>
      </c>
      <c r="L29" s="10">
        <f>+VLOOKUP($B29,Gesamt!$A$5:$Q$300,11,FALSE)</f>
        <v>0</v>
      </c>
      <c r="M29" s="10">
        <f>+VLOOKUP($B29,Gesamt!$A$5:$Q$300,12,FALSE)</f>
        <v>0</v>
      </c>
      <c r="N29" s="10">
        <f>+VLOOKUP($B29,Gesamt!$A$5:$Q$300,13,FALSE)</f>
        <v>0</v>
      </c>
      <c r="O29" s="10">
        <f>+VLOOKUP($B29,Gesamt!$A$5:$Q$300,14,FALSE)</f>
        <v>0</v>
      </c>
      <c r="P29" s="10">
        <f>+VLOOKUP($B29,Gesamt!$A$5:$Q$300,15,FALSE)</f>
        <v>0</v>
      </c>
      <c r="Q29" s="10">
        <f>+VLOOKUP($B29,Gesamt!$A$5:$Q$300,16,FALSE)</f>
        <v>0</v>
      </c>
      <c r="R29" s="10">
        <f t="shared" si="1"/>
        <v>129.3</v>
      </c>
      <c r="S29" s="8">
        <f t="shared" si="2"/>
        <v>-129.3</v>
      </c>
    </row>
    <row r="30" spans="1:19" ht="12.75">
      <c r="A30" s="1">
        <f>IF(R30&gt;0,RANK(S30,S:S),0)</f>
        <v>23</v>
      </c>
      <c r="B30" s="6">
        <v>333</v>
      </c>
      <c r="C30" s="2" t="str">
        <f>+VLOOKUP($B30,Gesamt!$A$5:$D$300,2,FALSE)</f>
        <v>Lorenz</v>
      </c>
      <c r="D30" s="2" t="str">
        <f>+VLOOKUP($B30,Gesamt!$A$5:$D$300,3,FALSE)</f>
        <v>Lucas</v>
      </c>
      <c r="E30" s="1" t="str">
        <f>+VLOOKUP($B30,Gesamt!$A$5:$D$300,4,FALSE)</f>
        <v>Overath</v>
      </c>
      <c r="F30" s="10" t="str">
        <f>+VLOOKUP($B30,Gesamt!$A$5:$F$300,5,FALSE)</f>
        <v>31,91</v>
      </c>
      <c r="G30" s="10" t="str">
        <f>+VLOOKUP($B30,Gesamt!$A$5:$G$300,6,FALSE)</f>
        <v>32,82</v>
      </c>
      <c r="H30" s="10" t="str">
        <f>+VLOOKUP($B30,Gesamt!$A$5:$H$300,7,FALSE)</f>
        <v>31,84</v>
      </c>
      <c r="I30" s="10" t="str">
        <f>+VLOOKUP($B30,Gesamt!$A$5:$I$300,8,FALSE)</f>
        <v>32,84</v>
      </c>
      <c r="J30" s="10">
        <f>+VLOOKUP($B30,Gesamt!$A$5:$Q$300,9,FALSE)</f>
        <v>0</v>
      </c>
      <c r="K30" s="10">
        <f>+VLOOKUP($B30,Gesamt!$A$5:$Q$300,10,FALSE)</f>
        <v>0</v>
      </c>
      <c r="L30" s="10">
        <f>+VLOOKUP($B30,Gesamt!$A$5:$Q$300,11,FALSE)</f>
        <v>0</v>
      </c>
      <c r="M30" s="10">
        <f>+VLOOKUP($B30,Gesamt!$A$5:$Q$300,12,FALSE)</f>
        <v>0</v>
      </c>
      <c r="N30" s="10">
        <f>+VLOOKUP($B30,Gesamt!$A$5:$Q$300,13,FALSE)</f>
        <v>0</v>
      </c>
      <c r="O30" s="10">
        <f>+VLOOKUP($B30,Gesamt!$A$5:$Q$300,14,FALSE)</f>
        <v>0</v>
      </c>
      <c r="P30" s="10">
        <f>+VLOOKUP($B30,Gesamt!$A$5:$Q$300,15,FALSE)</f>
        <v>0</v>
      </c>
      <c r="Q30" s="10">
        <f>+VLOOKUP($B30,Gesamt!$A$5:$Q$300,16,FALSE)</f>
        <v>0</v>
      </c>
      <c r="R30" s="10">
        <f t="shared" si="1"/>
        <v>129.41</v>
      </c>
      <c r="S30" s="8">
        <f t="shared" si="2"/>
        <v>-129.41</v>
      </c>
    </row>
    <row r="31" spans="1:19" ht="12.75">
      <c r="A31" s="1">
        <f>IF(R31&gt;0,RANK(S31,S:S),0)</f>
        <v>24</v>
      </c>
      <c r="B31" s="6">
        <v>369</v>
      </c>
      <c r="C31" s="2" t="str">
        <f>+VLOOKUP($B31,Gesamt!$A$5:$D$300,2,FALSE)</f>
        <v>Stoll</v>
      </c>
      <c r="D31" s="2" t="str">
        <f>+VLOOKUP($B31,Gesamt!$A$5:$D$300,3,FALSE)</f>
        <v>Johannes</v>
      </c>
      <c r="E31" s="1" t="str">
        <f>+VLOOKUP($B31,Gesamt!$A$5:$D$300,4,FALSE)</f>
        <v>Kerpen</v>
      </c>
      <c r="F31" s="10" t="str">
        <f>+VLOOKUP($B31,Gesamt!$A$5:$F$300,5,FALSE)</f>
        <v>32,94</v>
      </c>
      <c r="G31" s="10" t="str">
        <f>+VLOOKUP($B31,Gesamt!$A$5:$G$300,6,FALSE)</f>
        <v>31,87</v>
      </c>
      <c r="H31" s="10" t="str">
        <f>+VLOOKUP($B31,Gesamt!$A$5:$H$300,7,FALSE)</f>
        <v>33,14</v>
      </c>
      <c r="I31" s="10" t="str">
        <f>+VLOOKUP($B31,Gesamt!$A$5:$I$300,8,FALSE)</f>
        <v>32,29</v>
      </c>
      <c r="J31" s="10">
        <f>+VLOOKUP($B31,Gesamt!$A$5:$Q$300,9,FALSE)</f>
        <v>0</v>
      </c>
      <c r="K31" s="10">
        <f>+VLOOKUP($B31,Gesamt!$A$5:$Q$300,10,FALSE)</f>
        <v>0</v>
      </c>
      <c r="L31" s="10">
        <f>+VLOOKUP($B31,Gesamt!$A$5:$Q$300,11,FALSE)</f>
        <v>0</v>
      </c>
      <c r="M31" s="10">
        <f>+VLOOKUP($B31,Gesamt!$A$5:$Q$300,12,FALSE)</f>
        <v>0</v>
      </c>
      <c r="N31" s="10">
        <f>+VLOOKUP($B31,Gesamt!$A$5:$Q$300,13,FALSE)</f>
        <v>0</v>
      </c>
      <c r="O31" s="10">
        <f>+VLOOKUP($B31,Gesamt!$A$5:$Q$300,14,FALSE)</f>
        <v>0</v>
      </c>
      <c r="P31" s="10">
        <f>+VLOOKUP($B31,Gesamt!$A$5:$Q$300,15,FALSE)</f>
        <v>0</v>
      </c>
      <c r="Q31" s="10">
        <f>+VLOOKUP($B31,Gesamt!$A$5:$Q$300,16,FALSE)</f>
        <v>0</v>
      </c>
      <c r="R31" s="10">
        <f t="shared" si="1"/>
        <v>130.24</v>
      </c>
      <c r="S31" s="8">
        <f t="shared" si="2"/>
        <v>-130.24</v>
      </c>
    </row>
    <row r="32" spans="1:2" ht="12.75">
      <c r="A32" s="1"/>
      <c r="B32" s="6"/>
    </row>
    <row r="33" spans="1:2" ht="12.75">
      <c r="A33" s="1"/>
      <c r="B33" s="6"/>
    </row>
    <row r="34" spans="1:2" ht="12.75">
      <c r="A34" s="1"/>
      <c r="B34" s="6"/>
    </row>
    <row r="35" spans="1:2" ht="12.75">
      <c r="A35" s="1"/>
      <c r="B35" s="6"/>
    </row>
    <row r="36" spans="1:2" ht="12.75">
      <c r="A36" s="1"/>
      <c r="B36" s="6"/>
    </row>
    <row r="37" spans="1:2" ht="12.75">
      <c r="A37" s="1"/>
      <c r="B37" s="6"/>
    </row>
    <row r="38" spans="1:2" ht="12.75">
      <c r="A38" s="1"/>
      <c r="B38" s="6"/>
    </row>
    <row r="39" spans="1:2" ht="12.75">
      <c r="A39" s="1"/>
      <c r="B39" s="6"/>
    </row>
    <row r="40" spans="1:2" ht="12.75">
      <c r="A40" s="1"/>
      <c r="B40" s="6"/>
    </row>
    <row r="41" spans="1:2" ht="12.75">
      <c r="A41" s="1"/>
      <c r="B41" s="6"/>
    </row>
    <row r="42" spans="1:2" ht="12.75">
      <c r="A42" s="1"/>
      <c r="B42" s="6"/>
    </row>
    <row r="43" spans="1:2" ht="12.75">
      <c r="A43" s="1"/>
      <c r="B43" s="6"/>
    </row>
    <row r="44" spans="1:2" ht="12.75">
      <c r="A44" s="1"/>
      <c r="B44" s="6"/>
    </row>
    <row r="45" spans="1:2" ht="12.75">
      <c r="A45" s="1"/>
      <c r="B45" s="6"/>
    </row>
    <row r="46" spans="1:2" ht="12.75">
      <c r="A46" s="1"/>
      <c r="B46" s="6"/>
    </row>
    <row r="47" spans="1:2" ht="12.75">
      <c r="A47" s="1"/>
      <c r="B47" s="6"/>
    </row>
    <row r="48" spans="1:2" ht="12.75">
      <c r="A48" s="1"/>
      <c r="B48" s="6"/>
    </row>
    <row r="49" spans="1:2" ht="12.75">
      <c r="A49" s="1"/>
      <c r="B49" s="6"/>
    </row>
    <row r="50" spans="1:2" ht="12.75">
      <c r="A50" s="1"/>
      <c r="B50" s="6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&amp;CXantener Seifenkistenrennen
&amp;A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Rosenkranz</cp:lastModifiedBy>
  <cp:lastPrinted>2010-07-04T17:13:24Z</cp:lastPrinted>
  <dcterms:created xsi:type="dcterms:W3CDTF">2000-04-24T15:54:13Z</dcterms:created>
  <dcterms:modified xsi:type="dcterms:W3CDTF">2010-07-04T17:14:06Z</dcterms:modified>
  <cp:category/>
  <cp:version/>
  <cp:contentType/>
  <cp:contentStatus/>
</cp:coreProperties>
</file>