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95" yWindow="65521" windowWidth="5055" windowHeight="8535" tabRatio="846" firstSheet="2" activeTab="2"/>
  </bookViews>
  <sheets>
    <sheet name="Eingabe" sheetId="1" state="hidden" r:id="rId1"/>
    <sheet name="Gesamt" sheetId="2" state="hidden" r:id="rId2"/>
    <sheet name="Junior" sheetId="3" r:id="rId3"/>
    <sheet name="Senior" sheetId="4" r:id="rId4"/>
    <sheet name="Elite XL" sheetId="5" r:id="rId5"/>
    <sheet name="Elite XL Ü18" sheetId="6" r:id="rId6"/>
    <sheet name="DSKD Open" sheetId="7" r:id="rId7"/>
    <sheet name="Junior Ort" sheetId="8" state="hidden" r:id="rId8"/>
    <sheet name="Junior Gäste" sheetId="9" state="hidden" r:id="rId9"/>
    <sheet name="Senior Ort" sheetId="10" state="hidden" r:id="rId10"/>
    <sheet name="Senior Gäste" sheetId="11" state="hidden" r:id="rId11"/>
    <sheet name="Elite XL Ort" sheetId="12" state="hidden" r:id="rId12"/>
    <sheet name="Elite XL Gäste" sheetId="13" state="hidden" r:id="rId13"/>
    <sheet name="Startliste" sheetId="14" state="hidden" r:id="rId14"/>
    <sheet name="Protokoll" sheetId="15" state="hidden" r:id="rId15"/>
    <sheet name="Hinweise" sheetId="16" state="hidden" r:id="rId16"/>
    <sheet name="Version" sheetId="17" state="hidden" r:id="rId17"/>
  </sheets>
  <definedNames>
    <definedName name="_xlnm.Print_Titles" localSheetId="6">'DSKD Open'!$7:$7</definedName>
    <definedName name="_xlnm.Print_Titles" localSheetId="12">'Elite XL Gäste'!$7:$7</definedName>
    <definedName name="_xlnm.Print_Titles" localSheetId="5">'Elite XL Ü18'!$7:$7</definedName>
    <definedName name="_xlnm.Print_Titles" localSheetId="1">'Gesamt'!$4:$4</definedName>
    <definedName name="_xlnm.Print_Titles" localSheetId="2">'Junior'!$7:$7</definedName>
    <definedName name="_xlnm.Print_Titles" localSheetId="8">'Junior Gäste'!$7:$7</definedName>
    <definedName name="_xlnm.Print_Titles" localSheetId="7">'Junior Ort'!$7:$7</definedName>
    <definedName name="_xlnm.Print_Titles" localSheetId="3">'Senior'!$7:$7</definedName>
    <definedName name="_xlnm.Print_Titles" localSheetId="10">'Senior Gäste'!$7:$7</definedName>
    <definedName name="_xlnm.Print_Titles" localSheetId="13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<sst xmlns="http://schemas.openxmlformats.org/spreadsheetml/2006/main" count="1470" uniqueCount="393">
  <si>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</si>
  <si>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</si>
  <si>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</si>
  <si>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</si>
  <si>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</si>
  <si>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</si>
  <si>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</si>
  <si>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</si>
  <si>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</si>
  <si>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</si>
  <si>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</si>
  <si>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</si>
  <si>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</si>
  <si>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</si>
  <si>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</si>
  <si>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</si>
  <si>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</si>
  <si>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</si>
  <si>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</si>
  <si>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</si>
  <si>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</si>
  <si>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</si>
  <si>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</si>
  <si>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</si>
  <si>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</si>
  <si>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</si>
  <si>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</si>
  <si>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</si>
  <si>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</si>
  <si>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</si>
  <si>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</si>
  <si>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</si>
  <si>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</si>
  <si>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</si>
  <si>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</si>
  <si>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</si>
  <si>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</si>
  <si>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</si>
  <si>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</si>
  <si>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</si>
  <si>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</si>
  <si>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</si>
  <si>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</si>
  <si>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</si>
  <si>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</si>
  <si>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</si>
  <si>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</si>
  <si>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</si>
  <si>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</si>
  <si>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</si>
  <si>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</si>
  <si>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</si>
  <si>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</si>
  <si>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</si>
  <si>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</si>
  <si>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</si>
  <si>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</si>
  <si>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</si>
  <si>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</si>
  <si>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</si>
  <si>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</si>
  <si>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</si>
  <si>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</si>
  <si>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</si>
  <si>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</si>
  <si>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</si>
  <si>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</si>
  <si>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</si>
  <si>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</si>
  <si>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</si>
  <si>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</si>
  <si>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</si>
  <si>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</si>
  <si>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</si>
  <si>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</si>
  <si>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</si>
  <si>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</si>
  <si>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</si>
  <si>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</si>
  <si>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</si>
  <si>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</si>
  <si>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</si>
  <si>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</si>
  <si>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</si>
  <si>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</si>
  <si>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</si>
  <si>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</si>
  <si>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</si>
  <si>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</si>
  <si>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</si>
  <si>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</si>
  <si>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</si>
  <si>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</si>
  <si>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</si>
  <si>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</si>
  <si>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</si>
  <si>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</si>
  <si>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</si>
  <si>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</si>
  <si>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</si>
  <si>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</si>
  <si>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</si>
  <si>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</si>
  <si>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</si>
  <si>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</si>
  <si>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</si>
  <si>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</si>
  <si>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V.3.4</t>
  </si>
  <si>
    <t>Bug bei der Laufbestzeitberechnung der schnellsten Zeit beseitigt</t>
  </si>
  <si>
    <t>Zaruba</t>
  </si>
  <si>
    <t>Freudenstein</t>
  </si>
  <si>
    <t>Schlösser</t>
  </si>
  <si>
    <t>Lutterbach</t>
  </si>
  <si>
    <t>Wetter</t>
  </si>
  <si>
    <t>Ricker</t>
  </si>
  <si>
    <t>Lampe</t>
  </si>
  <si>
    <t>Grützner</t>
  </si>
  <si>
    <t>van Loo</t>
  </si>
  <si>
    <t>Lammers</t>
  </si>
  <si>
    <t>Niessen</t>
  </si>
  <si>
    <t>Isaac</t>
  </si>
  <si>
    <t>Leismann</t>
  </si>
  <si>
    <t>Pia</t>
  </si>
  <si>
    <t>Rieke</t>
  </si>
  <si>
    <t>Sophie</t>
  </si>
  <si>
    <t>Fabian</t>
  </si>
  <si>
    <t>Timon</t>
  </si>
  <si>
    <t>Roman</t>
  </si>
  <si>
    <t>Robin</t>
  </si>
  <si>
    <t>Eric</t>
  </si>
  <si>
    <t>Sarah</t>
  </si>
  <si>
    <t>Max</t>
  </si>
  <si>
    <t>Lennox</t>
  </si>
  <si>
    <t>Julian</t>
  </si>
  <si>
    <t>Erik</t>
  </si>
  <si>
    <t>Sabrina</t>
  </si>
  <si>
    <t>Sebastian</t>
  </si>
  <si>
    <t>Laura</t>
  </si>
  <si>
    <t>Nicolas</t>
  </si>
  <si>
    <t>Dominik</t>
  </si>
  <si>
    <t>Jana-Lena</t>
  </si>
  <si>
    <t>Marvin</t>
  </si>
  <si>
    <t>Frank</t>
  </si>
  <si>
    <t>Pascal</t>
  </si>
  <si>
    <t>Mettingen</t>
  </si>
  <si>
    <t>Billerbeck</t>
  </si>
  <si>
    <t>Stromberg</t>
  </si>
  <si>
    <t>Simmerath</t>
  </si>
  <si>
    <t>Bergkamen</t>
  </si>
  <si>
    <t>Overath</t>
  </si>
  <si>
    <t>Johann</t>
  </si>
  <si>
    <t>Meyer</t>
  </si>
  <si>
    <t>Henry</t>
  </si>
  <si>
    <t>Mia</t>
  </si>
  <si>
    <t>Paschedag</t>
  </si>
  <si>
    <t>Ida</t>
  </si>
  <si>
    <t>Kimberly</t>
  </si>
  <si>
    <t>Steinberg</t>
  </si>
  <si>
    <t>Marx</t>
  </si>
  <si>
    <t>Moritz</t>
  </si>
  <si>
    <t>Schmidt</t>
  </si>
  <si>
    <t>Schröer</t>
  </si>
  <si>
    <t>Thomas</t>
  </si>
  <si>
    <t>Kathrin</t>
  </si>
  <si>
    <t>Wettendorf</t>
  </si>
  <si>
    <t>Neuhaus</t>
  </si>
  <si>
    <t>Florian</t>
  </si>
  <si>
    <t>Lange</t>
  </si>
  <si>
    <t>Lauf-Daten übertragen</t>
  </si>
  <si>
    <t>Romy</t>
  </si>
  <si>
    <t>Meyhoff</t>
  </si>
  <si>
    <t>Plath</t>
  </si>
  <si>
    <t>Voß</t>
  </si>
  <si>
    <t>Imke</t>
  </si>
  <si>
    <t>Michael</t>
  </si>
  <si>
    <t>Gerigk-Lorenz</t>
  </si>
  <si>
    <t>Andreas</t>
  </si>
  <si>
    <t>Finn</t>
  </si>
  <si>
    <t>Becker</t>
  </si>
  <si>
    <t>Udo</t>
  </si>
  <si>
    <t>Gaidosch</t>
  </si>
  <si>
    <t>Szabowski</t>
  </si>
  <si>
    <t>Reutter</t>
  </si>
  <si>
    <t>Bednarski</t>
  </si>
  <si>
    <t>Elisabeth</t>
  </si>
  <si>
    <t>Schier</t>
  </si>
  <si>
    <t>Crook</t>
  </si>
  <si>
    <t>Stoffers</t>
  </si>
  <si>
    <t>Martha</t>
  </si>
  <si>
    <t>Johanna</t>
  </si>
  <si>
    <t>Demleitner</t>
  </si>
  <si>
    <t>Claus</t>
  </si>
  <si>
    <t>Florentina</t>
  </si>
  <si>
    <t>Pufahl</t>
  </si>
  <si>
    <t>Maximilian</t>
  </si>
  <si>
    <t>Sonneborn</t>
  </si>
  <si>
    <t>Ina</t>
  </si>
  <si>
    <t>ConAction</t>
  </si>
  <si>
    <t>Marie-Charlotte</t>
  </si>
  <si>
    <t>Kelch</t>
  </si>
  <si>
    <t>Maria</t>
  </si>
  <si>
    <t>Rohls</t>
  </si>
  <si>
    <t>Kristina</t>
  </si>
  <si>
    <t>Peter</t>
  </si>
  <si>
    <t>Marco</t>
  </si>
  <si>
    <t>Jürgen</t>
  </si>
  <si>
    <t>Jonathan</t>
  </si>
  <si>
    <t>Angelike</t>
  </si>
  <si>
    <t>Ording</t>
  </si>
  <si>
    <t>Louisa</t>
  </si>
  <si>
    <t>Pflug</t>
  </si>
  <si>
    <t>Christina</t>
  </si>
  <si>
    <t>Lena</t>
  </si>
  <si>
    <t>Lisa</t>
  </si>
  <si>
    <t>Varel</t>
  </si>
  <si>
    <t>Hollunder</t>
  </si>
  <si>
    <t>Helms</t>
  </si>
  <si>
    <t>Markus</t>
  </si>
  <si>
    <t>Meister</t>
  </si>
  <si>
    <t>Till</t>
  </si>
  <si>
    <t>Rosenkranz</t>
  </si>
  <si>
    <t>Justus</t>
  </si>
  <si>
    <t>Keßling</t>
  </si>
  <si>
    <t>Schott</t>
  </si>
  <si>
    <t>Arsenij</t>
  </si>
  <si>
    <t xml:space="preserve">Mörsch </t>
  </si>
  <si>
    <t>Nelly</t>
  </si>
  <si>
    <t>Kleinsorge</t>
  </si>
  <si>
    <t>Henri</t>
  </si>
  <si>
    <t>Hugo</t>
  </si>
  <si>
    <t>Blüml Morillo</t>
  </si>
  <si>
    <t>Pablo</t>
  </si>
  <si>
    <t>Lauber</t>
  </si>
  <si>
    <t>Hannah</t>
  </si>
  <si>
    <t>Quentin</t>
  </si>
  <si>
    <t>Jana</t>
  </si>
  <si>
    <t>Hodgson</t>
  </si>
  <si>
    <t>Komp</t>
  </si>
  <si>
    <t>Daniel</t>
  </si>
  <si>
    <t>Plinius</t>
  </si>
  <si>
    <t>Mörsch</t>
  </si>
  <si>
    <t>Oliver</t>
  </si>
  <si>
    <t>Nicole</t>
  </si>
  <si>
    <t>Franz</t>
  </si>
  <si>
    <t>Göpp</t>
  </si>
  <si>
    <t>Paradowska</t>
  </si>
  <si>
    <t>Joana</t>
  </si>
  <si>
    <t>Angenendt</t>
  </si>
  <si>
    <t>Philip</t>
  </si>
  <si>
    <t>Schulte</t>
  </si>
  <si>
    <t>Christian</t>
  </si>
  <si>
    <t>Heck</t>
  </si>
  <si>
    <t>Rolsing</t>
  </si>
  <si>
    <t>Maik</t>
  </si>
  <si>
    <t>Wolff</t>
  </si>
  <si>
    <t>Felix</t>
  </si>
  <si>
    <t>Scheffler</t>
  </si>
  <si>
    <t>Zoey Marie</t>
  </si>
  <si>
    <t>Jakupi</t>
  </si>
  <si>
    <t>Amar</t>
  </si>
  <si>
    <t>Duisburg</t>
  </si>
  <si>
    <t>Wollgardt</t>
  </si>
  <si>
    <t>Astrid</t>
  </si>
  <si>
    <t>Meftahi</t>
  </si>
  <si>
    <t>26,80</t>
  </si>
  <si>
    <t>27,08</t>
  </si>
  <si>
    <t>26,77</t>
  </si>
  <si>
    <t>26,89</t>
  </si>
  <si>
    <t>26,81</t>
  </si>
  <si>
    <t>27,13</t>
  </si>
  <si>
    <t>26,83</t>
  </si>
  <si>
    <t>27,18</t>
  </si>
  <si>
    <t>26,85</t>
  </si>
  <si>
    <t>26,90</t>
  </si>
  <si>
    <t>26,79</t>
  </si>
  <si>
    <t>26,98</t>
  </si>
  <si>
    <t>26,82</t>
  </si>
  <si>
    <t>26,63</t>
  </si>
  <si>
    <t>26,73</t>
  </si>
  <si>
    <t>26,69</t>
  </si>
  <si>
    <t>26,58</t>
  </si>
  <si>
    <t>26,94</t>
  </si>
  <si>
    <t>26,72</t>
  </si>
  <si>
    <t>26,92</t>
  </si>
  <si>
    <t>26,87</t>
  </si>
  <si>
    <t>26,55</t>
  </si>
  <si>
    <t>26,75</t>
  </si>
  <si>
    <t>27,34</t>
  </si>
  <si>
    <t>27,69</t>
  </si>
  <si>
    <t>27,90</t>
  </si>
  <si>
    <t>Gleidorf</t>
  </si>
  <si>
    <t>28,09</t>
  </si>
  <si>
    <t>28,54</t>
  </si>
  <si>
    <t>27,80</t>
  </si>
  <si>
    <t>28,44</t>
  </si>
  <si>
    <t>27,76</t>
  </si>
  <si>
    <t>25,73</t>
  </si>
  <si>
    <t>28,32</t>
  </si>
  <si>
    <t>29,09</t>
  </si>
  <si>
    <t>29,57</t>
  </si>
  <si>
    <t>26,14</t>
  </si>
  <si>
    <t>28,35</t>
  </si>
  <si>
    <t>27,99</t>
  </si>
  <si>
    <t>31,83</t>
  </si>
  <si>
    <t>26,78</t>
  </si>
  <si>
    <t>27,16</t>
  </si>
  <si>
    <t>26,91</t>
  </si>
  <si>
    <t>27,27</t>
  </si>
  <si>
    <t>27,19</t>
  </si>
  <si>
    <t>27,71</t>
  </si>
  <si>
    <t>27,04</t>
  </si>
  <si>
    <t>27,10</t>
  </si>
  <si>
    <t>27,14</t>
  </si>
  <si>
    <t>26,95</t>
  </si>
  <si>
    <t>27,22</t>
  </si>
  <si>
    <t>26,74</t>
  </si>
  <si>
    <t>26,84</t>
  </si>
  <si>
    <t>26,88</t>
  </si>
  <si>
    <t>26,46</t>
  </si>
  <si>
    <t>27,67</t>
  </si>
  <si>
    <t>27,94</t>
  </si>
  <si>
    <t>28,20</t>
  </si>
  <si>
    <t>28,37</t>
  </si>
  <si>
    <t>27,83</t>
  </si>
  <si>
    <t>28,22</t>
  </si>
  <si>
    <t>25,79</t>
  </si>
  <si>
    <t>28,46</t>
  </si>
  <si>
    <t>29,25</t>
  </si>
  <si>
    <t>29,38</t>
  </si>
  <si>
    <t>26,07</t>
  </si>
  <si>
    <t>28,40</t>
  </si>
  <si>
    <t>27,68</t>
  </si>
  <si>
    <t>29,76</t>
  </si>
  <si>
    <t>26,76</t>
  </si>
  <si>
    <t>27,09</t>
  </si>
  <si>
    <t>26,97</t>
  </si>
  <si>
    <t>26,99</t>
  </si>
  <si>
    <t>26,93</t>
  </si>
  <si>
    <t>26,54</t>
  </si>
  <si>
    <t>26,96</t>
  </si>
  <si>
    <t>27,03</t>
  </si>
  <si>
    <t>26,56</t>
  </si>
  <si>
    <t>27,72</t>
  </si>
  <si>
    <t>28,53</t>
  </si>
  <si>
    <t>27,93</t>
  </si>
  <si>
    <t>28,78</t>
  </si>
  <si>
    <t>28,12</t>
  </si>
  <si>
    <t>25,53</t>
  </si>
  <si>
    <t>27,97</t>
  </si>
  <si>
    <t>28,57</t>
  </si>
  <si>
    <t>28,80</t>
  </si>
  <si>
    <t>25,97</t>
  </si>
  <si>
    <t>28,18</t>
  </si>
  <si>
    <t>26,60</t>
  </si>
  <si>
    <t>26,68</t>
  </si>
  <si>
    <t>26,70</t>
  </si>
  <si>
    <t>27,02</t>
  </si>
  <si>
    <t>27,30</t>
  </si>
  <si>
    <t>27,51</t>
  </si>
  <si>
    <t>27,35</t>
  </si>
  <si>
    <t>27,21</t>
  </si>
  <si>
    <t>26,65</t>
  </si>
  <si>
    <t>27,01</t>
  </si>
  <si>
    <t>28,05</t>
  </si>
  <si>
    <t>28,13</t>
  </si>
  <si>
    <t>28,36</t>
  </si>
  <si>
    <t>28,24</t>
  </si>
  <si>
    <t>28,15</t>
  </si>
  <si>
    <t>26,30</t>
  </si>
  <si>
    <t>29,48</t>
  </si>
  <si>
    <t>29,80</t>
  </si>
  <si>
    <t>29,85</t>
  </si>
  <si>
    <t>29,39</t>
  </si>
  <si>
    <t>27,24</t>
  </si>
  <si>
    <t>27,41</t>
  </si>
  <si>
    <t>27,29</t>
  </si>
  <si>
    <t>27,25</t>
  </si>
  <si>
    <t>26,86</t>
  </si>
  <si>
    <t>27,07</t>
  </si>
  <si>
    <t>26,59</t>
  </si>
  <si>
    <t>26,61</t>
  </si>
  <si>
    <t>27,75</t>
  </si>
  <si>
    <t>27,82</t>
  </si>
  <si>
    <t>27,84</t>
  </si>
  <si>
    <t>28,10</t>
  </si>
  <si>
    <t>28,41</t>
  </si>
  <si>
    <t>25,89</t>
  </si>
  <si>
    <t>28,69</t>
  </si>
  <si>
    <t>29,15</t>
  </si>
  <si>
    <t>29,18</t>
  </si>
  <si>
    <t>0385 PB  00:00:26,047</t>
  </si>
  <si>
    <t>0386 PR  00:00:28,378</t>
  </si>
  <si>
    <t>26,04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</si>
</sst>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3" fillId="21" borderId="0" applyNumberFormat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50" fillId="35" borderId="0" applyNumberFormat="0" applyBorder="0" applyAlignment="0" applyProtection="0"/>
    <xf numFmtId="0" fontId="33" fillId="21" borderId="0" applyNumberFormat="0" applyBorder="0" applyAlignment="0" applyProtection="0"/>
    <xf numFmtId="0" fontId="50" fillId="36" borderId="0" applyNumberFormat="0" applyBorder="0" applyAlignment="0" applyProtection="0"/>
    <xf numFmtId="0" fontId="33" fillId="37" borderId="0" applyNumberFormat="0" applyBorder="0" applyAlignment="0" applyProtection="0"/>
    <xf numFmtId="0" fontId="51" fillId="38" borderId="1" applyNumberFormat="0" applyAlignment="0" applyProtection="0"/>
    <xf numFmtId="0" fontId="34" fillId="39" borderId="2" applyNumberFormat="0" applyAlignment="0" applyProtection="0"/>
    <xf numFmtId="0" fontId="52" fillId="38" borderId="3" applyNumberFormat="0" applyAlignment="0" applyProtection="0"/>
    <xf numFmtId="0" fontId="35" fillId="39" borderId="4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40" borderId="3" applyNumberFormat="0" applyAlignment="0" applyProtection="0"/>
    <xf numFmtId="0" fontId="36" fillId="13" borderId="4" applyNumberFormat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43" borderId="0" applyNumberFormat="0" applyBorder="0" applyAlignment="0" applyProtection="0"/>
    <xf numFmtId="0" fontId="40" fillId="13" borderId="0" applyNumberFormat="0" applyBorder="0" applyAlignment="0" applyProtection="0"/>
    <xf numFmtId="0" fontId="0" fillId="44" borderId="7" applyNumberFormat="0" applyFont="0" applyAlignment="0" applyProtection="0"/>
    <xf numFmtId="0" fontId="0" fillId="4" borderId="8" applyNumberFormat="0" applyAlignment="0" applyProtection="0"/>
    <xf numFmtId="0" fontId="49" fillId="44" borderId="7" applyNumberFormat="0" applyFon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41" fillId="4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0" borderId="11" applyNumberFormat="0" applyFill="0" applyAlignment="0" applyProtection="0"/>
    <xf numFmtId="0" fontId="44" fillId="0" borderId="12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6" fillId="0" borderId="1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47" borderId="17" applyNumberFormat="0" applyAlignment="0" applyProtection="0"/>
    <xf numFmtId="0" fontId="48" fillId="48" borderId="18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49" borderId="0" xfId="0" applyFill="1" applyAlignment="1">
      <alignment/>
    </xf>
    <xf numFmtId="0" fontId="0" fillId="50" borderId="19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1" xfId="0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0" fillId="50" borderId="22" xfId="0" applyFill="1" applyBorder="1" applyAlignment="1">
      <alignment/>
    </xf>
    <xf numFmtId="0" fontId="11" fillId="50" borderId="21" xfId="0" applyFont="1" applyFill="1" applyBorder="1" applyAlignment="1">
      <alignment horizontal="center" vertical="center"/>
    </xf>
    <xf numFmtId="1" fontId="12" fillId="51" borderId="23" xfId="0" applyNumberFormat="1" applyFont="1" applyFill="1" applyBorder="1" applyAlignment="1">
      <alignment horizontal="center" vertical="center"/>
    </xf>
    <xf numFmtId="1" fontId="13" fillId="51" borderId="23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/>
    </xf>
    <xf numFmtId="2" fontId="13" fillId="51" borderId="23" xfId="0" applyNumberFormat="1" applyFont="1" applyFill="1" applyBorder="1" applyAlignment="1">
      <alignment horizontal="center" vertical="center"/>
    </xf>
    <xf numFmtId="0" fontId="0" fillId="50" borderId="21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 horizontal="centerContinuous"/>
    </xf>
    <xf numFmtId="0" fontId="14" fillId="50" borderId="24" xfId="0" applyFont="1" applyFill="1" applyBorder="1" applyAlignment="1">
      <alignment horizontal="left"/>
    </xf>
    <xf numFmtId="0" fontId="14" fillId="50" borderId="25" xfId="0" applyFont="1" applyFill="1" applyBorder="1" applyAlignment="1">
      <alignment horizontal="centerContinuous"/>
    </xf>
    <xf numFmtId="0" fontId="0" fillId="50" borderId="25" xfId="0" applyFill="1" applyBorder="1" applyAlignment="1">
      <alignment horizontal="centerContinuous"/>
    </xf>
    <xf numFmtId="0" fontId="0" fillId="50" borderId="26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horizontal="centerContinuous"/>
    </xf>
    <xf numFmtId="0" fontId="0" fillId="52" borderId="0" xfId="0" applyFont="1" applyFill="1" applyAlignment="1">
      <alignment horizontal="left"/>
    </xf>
    <xf numFmtId="0" fontId="0" fillId="52" borderId="0" xfId="0" applyFont="1" applyFill="1" applyAlignment="1">
      <alignment horizontal="left" wrapText="1"/>
    </xf>
    <xf numFmtId="0" fontId="14" fillId="52" borderId="0" xfId="0" applyFont="1" applyFill="1" applyAlignment="1">
      <alignment/>
    </xf>
    <xf numFmtId="0" fontId="3" fillId="52" borderId="0" xfId="0" applyFont="1" applyFill="1" applyAlignment="1">
      <alignment/>
    </xf>
    <xf numFmtId="0" fontId="0" fillId="0" borderId="0" xfId="0" applyFill="1" applyAlignment="1">
      <alignment/>
    </xf>
    <xf numFmtId="0" fontId="1" fillId="5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2" fillId="54" borderId="27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wrapText="1"/>
    </xf>
    <xf numFmtId="0" fontId="16" fillId="0" borderId="32" xfId="0" applyFont="1" applyBorder="1" applyAlignment="1">
      <alignment/>
    </xf>
    <xf numFmtId="0" fontId="2" fillId="5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27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50" borderId="27" xfId="0" applyFont="1" applyFill="1" applyBorder="1" applyAlignment="1">
      <alignment wrapText="1"/>
    </xf>
    <xf numFmtId="0" fontId="20" fillId="5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16" fillId="0" borderId="36" xfId="0" applyFont="1" applyBorder="1" applyAlignment="1">
      <alignment/>
    </xf>
    <xf numFmtId="0" fontId="21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6" fillId="0" borderId="39" xfId="0" applyFont="1" applyBorder="1" applyAlignment="1">
      <alignment/>
    </xf>
    <xf numFmtId="0" fontId="25" fillId="52" borderId="0" xfId="0" applyFont="1" applyFill="1" applyAlignment="1">
      <alignment horizontal="centerContinuous"/>
    </xf>
    <xf numFmtId="0" fontId="26" fillId="52" borderId="0" xfId="0" applyFont="1" applyFill="1" applyAlignment="1">
      <alignment horizontal="centerContinuous" wrapText="1"/>
    </xf>
    <xf numFmtId="47" fontId="26" fillId="52" borderId="0" xfId="0" applyNumberFormat="1" applyFont="1" applyFill="1" applyAlignment="1">
      <alignment horizontal="centerContinuous" wrapText="1"/>
    </xf>
    <xf numFmtId="0" fontId="28" fillId="52" borderId="0" xfId="0" applyFont="1" applyFill="1" applyAlignment="1">
      <alignment/>
    </xf>
    <xf numFmtId="0" fontId="29" fillId="50" borderId="0" xfId="0" applyFont="1" applyFill="1" applyBorder="1" applyAlignment="1">
      <alignment horizontal="left"/>
    </xf>
    <xf numFmtId="0" fontId="31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50" borderId="28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27" xfId="89" applyNumberFormat="1" applyFont="1" applyBorder="1" applyAlignment="1" applyProtection="1">
      <alignment horizontal="center" vertical="center"/>
      <protection locked="0"/>
    </xf>
    <xf numFmtId="0" fontId="0" fillId="0" borderId="27" xfId="89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3" fillId="0" borderId="27" xfId="91" applyFont="1" applyFill="1" applyBorder="1" applyAlignment="1">
      <alignment horizontal="left"/>
      <protection/>
    </xf>
    <xf numFmtId="0" fontId="0" fillId="0" borderId="27" xfId="89" applyBorder="1">
      <alignment/>
      <protection/>
    </xf>
    <xf numFmtId="49" fontId="0" fillId="0" borderId="27" xfId="89" applyNumberFormat="1" applyFont="1" applyBorder="1" applyAlignment="1" applyProtection="1">
      <alignment vertical="center"/>
      <protection locked="0"/>
    </xf>
    <xf numFmtId="0" fontId="0" fillId="0" borderId="27" xfId="89" applyFont="1" applyBorder="1" applyAlignment="1" applyProtection="1">
      <alignment vertical="center"/>
      <protection locked="0"/>
    </xf>
    <xf numFmtId="49" fontId="0" fillId="0" borderId="27" xfId="89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89" applyFill="1" applyBorder="1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0" fillId="0" borderId="27" xfId="89" applyFont="1" applyBorder="1">
      <alignment/>
      <protection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0" fontId="3" fillId="52" borderId="0" xfId="0" applyFont="1" applyFill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0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5" fillId="53" borderId="24" xfId="0" applyFont="1" applyFill="1" applyBorder="1" applyAlignment="1">
      <alignment horizontal="center"/>
    </xf>
    <xf numFmtId="0" fontId="15" fillId="5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Gut" xfId="75"/>
    <cellStyle name="Gut 2" xfId="76"/>
    <cellStyle name="Hyperlink" xfId="77"/>
    <cellStyle name="Hyperlink 2" xfId="78"/>
    <cellStyle name="Comma" xfId="79"/>
    <cellStyle name="Neutral" xfId="80"/>
    <cellStyle name="Neutral 2" xfId="81"/>
    <cellStyle name="Notiz" xfId="82"/>
    <cellStyle name="Notiz 2" xfId="83"/>
    <cellStyle name="Notiz 3" xfId="84"/>
    <cellStyle name="Percent" xfId="85"/>
    <cellStyle name="Schlecht" xfId="86"/>
    <cellStyle name="Schlecht 2" xfId="87"/>
    <cellStyle name="Standard 2" xfId="88"/>
    <cellStyle name="Standard 2 2" xfId="89"/>
    <cellStyle name="Standard 3" xfId="90"/>
    <cellStyle name="Standard_JUNIOR-HEIM-BERICHT" xfId="91"/>
    <cellStyle name="Überschrift" xfId="92"/>
    <cellStyle name="Überschrift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Überschrift 5" xfId="101"/>
    <cellStyle name="Verknüpfte Zelle" xfId="102"/>
    <cellStyle name="Verknüpfte Zelle 2" xfId="103"/>
    <cellStyle name="Currency" xfId="104"/>
    <cellStyle name="Currency [0]" xfId="105"/>
    <cellStyle name="Warnender Text" xfId="106"/>
    <cellStyle name="Warnender Text 2" xfId="107"/>
    <cellStyle name="Zelle überprüfen" xfId="108"/>
    <cellStyle name="Zelle überprüfen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45" t="s">
        <v>105</v>
      </c>
      <c r="C2" s="145"/>
      <c r="D2" s="145"/>
      <c r="E2" s="145"/>
      <c r="F2" s="145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107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5</v>
      </c>
      <c r="D8" s="26"/>
      <c r="E8" s="29">
        <v>5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915</v>
      </c>
      <c r="D10" s="26"/>
      <c r="E10" s="30">
        <v>921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392</v>
      </c>
      <c r="D12" s="26"/>
      <c r="E12" s="32" t="s">
        <v>322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168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 t="s">
        <v>390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+IF(I19=2,"J",IF(I19=6,"S",IF(I19=10,"EXL",IF(I19=12,"XXL",""))))</f>
        <v>S</v>
      </c>
      <c r="C17" s="99" t="s">
        <v>391</v>
      </c>
      <c r="D17" s="43"/>
      <c r="E17" s="43"/>
      <c r="F17" s="49" t="str">
        <f>+IF(I20=2,"J",IF(I20=6,"S",IF(I20=10,"EXL",IF(I20=12,"XXL",""))))</f>
        <v>S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46" t="str">
        <f>LOOKUP(C10,Gesamt!A5:A326,Gesamt!C5:C326)</f>
        <v>Frank</v>
      </c>
      <c r="C19" s="147"/>
      <c r="D19" s="47"/>
      <c r="E19" s="146" t="str">
        <f>LOOKUP(E10,Gesamt!A5:A326,Gesamt!C5:C326)</f>
        <v>Thomas</v>
      </c>
      <c r="F19" s="147"/>
      <c r="G19" s="100">
        <f>+IF(C10&gt;600,6,IF(C10&gt;500,5,IF(C10&gt;300,3,IF(C10&gt;100,1,0))))</f>
        <v>6</v>
      </c>
      <c r="H19" s="100">
        <f>+IF(C10&lt;300,1,IF(C10&lt;500,3,IF(C10&lt;600,5,IF(C10&lt;800,6,0))))</f>
        <v>0</v>
      </c>
      <c r="I19" s="100">
        <f>+G19+H19</f>
        <v>6</v>
      </c>
      <c r="J19" s="41"/>
      <c r="K19" s="41"/>
    </row>
    <row r="20" spans="1:11" ht="18">
      <c r="A20" s="42"/>
      <c r="B20" s="148" t="str">
        <f>LOOKUP(C10,Gesamt!A5:A326,Gesamt!B5:B326)</f>
        <v>Meyer</v>
      </c>
      <c r="C20" s="149"/>
      <c r="D20" s="47"/>
      <c r="E20" s="148" t="str">
        <f>LOOKUP(E10,Gesamt!A5:A326,Gesamt!B5:B326)</f>
        <v>Meyhoff</v>
      </c>
      <c r="F20" s="149"/>
      <c r="G20" s="100">
        <f>+IF(E10&gt;600,6,IF(E10&gt;500,5,IF(E10&gt;300,3,IF(E10&gt;100,1,0))))</f>
        <v>6</v>
      </c>
      <c r="H20" s="100">
        <f>+IF(E10&lt;300,1,IF(E10&lt;500,3,IF(E10&lt;600,5,IF(E10&lt;800,6,0))))</f>
        <v>0</v>
      </c>
      <c r="I20" s="100">
        <f>+G20+H20</f>
        <v>6</v>
      </c>
      <c r="J20" s="41"/>
      <c r="K20" s="41"/>
    </row>
    <row r="21" spans="1:11" ht="18.75" thickBot="1">
      <c r="A21" s="42"/>
      <c r="B21" s="150" t="str">
        <f>LOOKUP(C10,Gesamt!A5:A326,Gesamt!D5:D326)</f>
        <v>Mettingen</v>
      </c>
      <c r="C21" s="151"/>
      <c r="D21" s="47"/>
      <c r="E21" s="150" t="str">
        <f>LOOKUP(E10,Gesamt!A5:A326,Gesamt!D5:D326)</f>
        <v>Mettingen</v>
      </c>
      <c r="F21" s="151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338</v>
      </c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>
        <v>339</v>
      </c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>
        <v>340</v>
      </c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3:U3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MIN(F8:F34)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36">IF(R8&gt;0,RANK(S8,S$1:S$65536),0)</f>
        <v>#N/A</v>
      </c>
      <c r="B8" s="123">
        <v>301</v>
      </c>
      <c r="C8" s="2" t="str">
        <f>+VLOOKUP($B8,Gesamt!$A$5:$D$312,2,FALSE)</f>
        <v>Zaruba</v>
      </c>
      <c r="D8" s="2" t="str">
        <f>+VLOOKUP($B8,Gesamt!$A$5:$D$312,3,FALSE)</f>
        <v>Max</v>
      </c>
      <c r="E8" s="1" t="str">
        <f>+VLOOKUP($B8,Gesamt!$A$5:$D$312,4,FALSE)</f>
        <v>Mettingen</v>
      </c>
      <c r="F8" s="10" t="str">
        <f>+VLOOKUP($B8,Gesamt!$A$5:$F$312,5,FALSE)</f>
        <v>26,73</v>
      </c>
      <c r="G8" s="10" t="str">
        <f>+VLOOKUP($B8,Gesamt!$A$5:$G$312,6,FALSE)</f>
        <v>26,81</v>
      </c>
      <c r="H8" s="10" t="str">
        <f>+VLOOKUP($B8,Gesamt!$A$5:$H$312,7,FALSE)</f>
        <v>26,74</v>
      </c>
      <c r="I8" s="10" t="str">
        <f>+VLOOKUP($B8,Gesamt!$A$5:$I$312,8,FALSE)</f>
        <v>26,87</v>
      </c>
      <c r="J8" s="10" t="str">
        <f>+VLOOKUP($B8,Gesamt!$A$5:$Q$312,9,FALSE)</f>
        <v>26,80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34">(F8*$F$4+G8*$G$4+H8*$H$4+I8*$I$4+J8*$J$4+K8*$K$4+L8*$F$4+M8*$G$4+N8*$H$4+O8*$I$4+P8*$J$4+Q8*$J$4)</f>
        <v>107.22</v>
      </c>
      <c r="S8" s="8">
        <f aca="true" t="shared" si="3" ref="S8:S36">IF(R8&gt;0,R8*-1,-1000)</f>
        <v>-107.22</v>
      </c>
    </row>
    <row r="9" spans="1:19" ht="12.75">
      <c r="A9" s="1" t="e">
        <f t="shared" si="1"/>
        <v>#N/A</v>
      </c>
      <c r="B9" s="123">
        <v>302</v>
      </c>
      <c r="C9" s="2" t="str">
        <f>+VLOOKUP($B9,Gesamt!$A$5:$D$312,2,FALSE)</f>
        <v>Neuhaus</v>
      </c>
      <c r="D9" s="2" t="str">
        <f>+VLOOKUP($B9,Gesamt!$A$5:$D$312,3,FALSE)</f>
        <v>Robin</v>
      </c>
      <c r="E9" s="1" t="str">
        <f>+VLOOKUP($B9,Gesamt!$A$5:$D$312,4,FALSE)</f>
        <v>Mettingen</v>
      </c>
      <c r="F9" s="10" t="str">
        <f>+VLOOKUP($B9,Gesamt!$A$5:$F$312,5,FALSE)</f>
        <v>26,63</v>
      </c>
      <c r="G9" s="10" t="str">
        <f>+VLOOKUP($B9,Gesamt!$A$5:$G$312,6,FALSE)</f>
        <v>26,63</v>
      </c>
      <c r="H9" s="10" t="str">
        <f>+VLOOKUP($B9,Gesamt!$A$5:$H$312,7,FALSE)</f>
        <v>26,76</v>
      </c>
      <c r="I9" s="10" t="str">
        <f>+VLOOKUP($B9,Gesamt!$A$5:$I$312,8,FALSE)</f>
        <v>26,55</v>
      </c>
      <c r="J9" s="10" t="str">
        <f>+VLOOKUP($B9,Gesamt!$A$5:$Q$312,9,FALSE)</f>
        <v>26,79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106.73</v>
      </c>
      <c r="S9" s="8">
        <f t="shared" si="3"/>
        <v>-106.73</v>
      </c>
    </row>
    <row r="10" spans="1:19" ht="12.75">
      <c r="A10" s="1">
        <f t="shared" si="1"/>
        <v>0</v>
      </c>
      <c r="B10" s="123">
        <v>304</v>
      </c>
      <c r="C10" s="2" t="str">
        <f>+VLOOKUP($B10,Gesamt!$A$5:$D$312,2,FALSE)</f>
        <v>Meyer</v>
      </c>
      <c r="D10" s="2" t="str">
        <f>+VLOOKUP($B10,Gesamt!$A$5:$D$312,3,FALSE)</f>
        <v>Johann</v>
      </c>
      <c r="E10" s="1" t="str">
        <f>+VLOOKUP($B10,Gesamt!$A$5:$D$312,4,FALSE)</f>
        <v>Mettingen</v>
      </c>
      <c r="F10" s="10">
        <f>+VLOOKUP($B10,Gesamt!$A$5:$F$312,5,FALSE)</f>
        <v>0</v>
      </c>
      <c r="G10" s="10">
        <f>+VLOOKUP($B10,Gesamt!$A$5:$G$312,6,FALSE)</f>
        <v>0</v>
      </c>
      <c r="H10" s="10">
        <f>+VLOOKUP($B10,Gesamt!$A$5:$H$312,7,FALSE)</f>
        <v>0</v>
      </c>
      <c r="I10" s="10">
        <f>+VLOOKUP($B10,Gesamt!$A$5:$I$312,8,FALSE)</f>
        <v>0</v>
      </c>
      <c r="J10" s="10">
        <f>+VLOOKUP($B10,Gesamt!$A$5:$Q$312,9,FALSE)</f>
        <v>0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0</v>
      </c>
      <c r="S10" s="8">
        <f t="shared" si="3"/>
        <v>-1000</v>
      </c>
    </row>
    <row r="11" spans="1:19" ht="12.75">
      <c r="A11" s="1" t="e">
        <f t="shared" si="1"/>
        <v>#N/A</v>
      </c>
      <c r="B11" s="123">
        <v>305</v>
      </c>
      <c r="C11" s="2" t="str">
        <f>+VLOOKUP($B11,Gesamt!$A$5:$D$312,2,FALSE)</f>
        <v>Freudenstein</v>
      </c>
      <c r="D11" s="2" t="str">
        <f>+VLOOKUP($B11,Gesamt!$A$5:$D$312,3,FALSE)</f>
        <v>Rieke</v>
      </c>
      <c r="E11" s="1" t="str">
        <f>+VLOOKUP($B11,Gesamt!$A$5:$D$312,4,FALSE)</f>
        <v>Mettingen</v>
      </c>
      <c r="F11" s="10" t="str">
        <f>+VLOOKUP($B11,Gesamt!$A$5:$F$312,5,FALSE)</f>
        <v>26,69</v>
      </c>
      <c r="G11" s="10" t="str">
        <f>+VLOOKUP($B11,Gesamt!$A$5:$G$312,6,FALSE)</f>
        <v>26,91</v>
      </c>
      <c r="H11" s="10" t="str">
        <f>+VLOOKUP($B11,Gesamt!$A$5:$H$312,7,FALSE)</f>
        <v>26,75</v>
      </c>
      <c r="I11" s="10" t="str">
        <f>+VLOOKUP($B11,Gesamt!$A$5:$I$312,8,FALSE)</f>
        <v>26,94</v>
      </c>
      <c r="J11" s="10" t="str">
        <f>+VLOOKUP($B11,Gesamt!$A$5:$Q$312,9,FALSE)</f>
        <v>26,86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107.46</v>
      </c>
      <c r="S11" s="8">
        <f t="shared" si="3"/>
        <v>-107.46</v>
      </c>
    </row>
    <row r="12" spans="1:19" ht="12.75">
      <c r="A12" s="1" t="e">
        <f t="shared" si="1"/>
        <v>#N/A</v>
      </c>
      <c r="B12" s="123">
        <v>306</v>
      </c>
      <c r="C12" s="2" t="str">
        <f>+VLOOKUP($B12,Gesamt!$A$5:$D$312,2,FALSE)</f>
        <v>Ricker</v>
      </c>
      <c r="D12" s="2" t="str">
        <f>+VLOOKUP($B12,Gesamt!$A$5:$D$312,3,FALSE)</f>
        <v>Sarah</v>
      </c>
      <c r="E12" s="1" t="str">
        <f>+VLOOKUP($B12,Gesamt!$A$5:$D$312,4,FALSE)</f>
        <v>Billerbeck</v>
      </c>
      <c r="F12" s="10" t="str">
        <f>+VLOOKUP($B12,Gesamt!$A$5:$F$312,5,FALSE)</f>
        <v>26,89</v>
      </c>
      <c r="G12" s="10" t="str">
        <f>+VLOOKUP($B12,Gesamt!$A$5:$G$312,6,FALSE)</f>
        <v>26,95</v>
      </c>
      <c r="H12" s="10" t="str">
        <f>+VLOOKUP($B12,Gesamt!$A$5:$H$312,7,FALSE)</f>
        <v>26,84</v>
      </c>
      <c r="I12" s="10" t="str">
        <f>+VLOOKUP($B12,Gesamt!$A$5:$I$312,8,FALSE)</f>
        <v>26,90</v>
      </c>
      <c r="J12" s="10" t="str">
        <f>+VLOOKUP($B12,Gesamt!$A$5:$Q$312,9,FALSE)</f>
        <v>27,07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2"/>
        <v>107.76</v>
      </c>
      <c r="S12" s="8">
        <f t="shared" si="3"/>
        <v>-107.76</v>
      </c>
    </row>
    <row r="13" spans="1:19" ht="12.75">
      <c r="A13" s="1" t="e">
        <f t="shared" si="1"/>
        <v>#N/A</v>
      </c>
      <c r="B13" s="123">
        <v>307</v>
      </c>
      <c r="C13" s="2" t="str">
        <f>+VLOOKUP($B13,Gesamt!$A$5:$D$312,2,FALSE)</f>
        <v>Steinberg</v>
      </c>
      <c r="D13" s="2" t="str">
        <f>+VLOOKUP($B13,Gesamt!$A$5:$D$312,3,FALSE)</f>
        <v>Kimberly</v>
      </c>
      <c r="E13" s="1" t="str">
        <f>+VLOOKUP($B13,Gesamt!$A$5:$D$312,4,FALSE)</f>
        <v>Billerbeck</v>
      </c>
      <c r="F13" s="10" t="str">
        <f>+VLOOKUP($B13,Gesamt!$A$5:$F$312,5,FALSE)</f>
        <v>26,94</v>
      </c>
      <c r="G13" s="10" t="str">
        <f>+VLOOKUP($B13,Gesamt!$A$5:$G$312,6,FALSE)</f>
        <v>27,22</v>
      </c>
      <c r="H13" s="10" t="str">
        <f>+VLOOKUP($B13,Gesamt!$A$5:$H$312,7,FALSE)</f>
        <v>26,96</v>
      </c>
      <c r="I13" s="10" t="str">
        <f>+VLOOKUP($B13,Gesamt!$A$5:$I$312,8,FALSE)</f>
        <v>27,35</v>
      </c>
      <c r="J13" s="10" t="str">
        <f>+VLOOKUP($B13,Gesamt!$A$5:$Q$312,9,FALSE)</f>
        <v>26,90</v>
      </c>
      <c r="K13" s="10">
        <f>+VLOOKUP($B13,Gesamt!$A$5:$Q$312,10,FALSE)</f>
        <v>0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2"/>
        <v>108.43</v>
      </c>
      <c r="S13" s="8">
        <f t="shared" si="3"/>
        <v>-108.43</v>
      </c>
    </row>
    <row r="14" spans="1:19" ht="12.75">
      <c r="A14" s="1">
        <f t="shared" si="1"/>
        <v>0</v>
      </c>
      <c r="B14" s="123">
        <v>308</v>
      </c>
      <c r="C14" s="2" t="str">
        <f>+VLOOKUP($B14,Gesamt!$A$5:$D$312,2,FALSE)</f>
        <v>Sonneborn</v>
      </c>
      <c r="D14" s="2" t="str">
        <f>+VLOOKUP($B14,Gesamt!$A$5:$D$312,3,FALSE)</f>
        <v>Ina</v>
      </c>
      <c r="E14" s="1" t="str">
        <f>+VLOOKUP($B14,Gesamt!$A$5:$D$312,4,FALSE)</f>
        <v>Stromberg</v>
      </c>
      <c r="F14" s="10">
        <f>+VLOOKUP($B14,Gesamt!$A$5:$F$312,5,FALSE)</f>
        <v>0</v>
      </c>
      <c r="G14" s="10">
        <f>+VLOOKUP($B14,Gesamt!$A$5:$G$312,6,FALSE)</f>
        <v>0</v>
      </c>
      <c r="H14" s="10">
        <f>+VLOOKUP($B14,Gesamt!$A$5:$H$312,7,FALSE)</f>
        <v>0</v>
      </c>
      <c r="I14" s="10">
        <f>+VLOOKUP($B14,Gesamt!$A$5:$I$312,8,FALSE)</f>
        <v>0</v>
      </c>
      <c r="J14" s="10">
        <f>+VLOOKUP($B14,Gesamt!$A$5:$Q$312,9,FALSE)</f>
        <v>0</v>
      </c>
      <c r="K14" s="10">
        <f>+VLOOKUP($B14,Gesamt!$A$5:$Q$312,10,FALSE)</f>
        <v>0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 t="shared" si="2"/>
        <v>0</v>
      </c>
      <c r="S14" s="8">
        <f t="shared" si="3"/>
        <v>-1000</v>
      </c>
    </row>
    <row r="15" spans="1:19" ht="12.75">
      <c r="A15" s="1">
        <f t="shared" si="1"/>
        <v>0</v>
      </c>
      <c r="B15" s="123">
        <v>309</v>
      </c>
      <c r="C15" s="2" t="str">
        <f>+VLOOKUP($B15,Gesamt!$A$5:$D$312,2,FALSE)</f>
        <v>Becker</v>
      </c>
      <c r="D15" s="2" t="str">
        <f>+VLOOKUP($B15,Gesamt!$A$5:$D$312,3,FALSE)</f>
        <v>Robin</v>
      </c>
      <c r="E15" s="1" t="str">
        <f>+VLOOKUP($B15,Gesamt!$A$5:$D$312,4,FALSE)</f>
        <v>Bergkamen</v>
      </c>
      <c r="F15" s="10">
        <f>+VLOOKUP($B15,Gesamt!$A$5:$F$312,5,FALSE)</f>
        <v>0</v>
      </c>
      <c r="G15" s="10">
        <f>+VLOOKUP($B15,Gesamt!$A$5:$G$312,6,FALSE)</f>
        <v>0</v>
      </c>
      <c r="H15" s="10">
        <f>+VLOOKUP($B15,Gesamt!$A$5:$H$312,7,FALSE)</f>
        <v>0</v>
      </c>
      <c r="I15" s="10">
        <f>+VLOOKUP($B15,Gesamt!$A$5:$I$312,8,FALSE)</f>
        <v>0</v>
      </c>
      <c r="J15" s="10">
        <f>+VLOOKUP($B15,Gesamt!$A$5:$Q$312,9,FALSE)</f>
        <v>0</v>
      </c>
      <c r="K15" s="10">
        <f>+VLOOKUP($B15,Gesamt!$A$5:$Q$312,10,FALSE)</f>
        <v>0</v>
      </c>
      <c r="L15" s="10">
        <f>+VLOOKUP($B15,Gesamt!$A$5:$Q$312,11,FALSE)</f>
        <v>0</v>
      </c>
      <c r="M15" s="10">
        <f>+VLOOKUP($B15,Gesamt!$A$5:$Q$312,12,FALSE)</f>
        <v>0</v>
      </c>
      <c r="N15" s="10">
        <f>+VLOOKUP($B15,Gesamt!$A$5:$Q$312,13,FALSE)</f>
        <v>0</v>
      </c>
      <c r="O15" s="10">
        <f>+VLOOKUP($B15,Gesamt!$A$5:$Q$312,14,FALSE)</f>
        <v>0</v>
      </c>
      <c r="P15" s="10">
        <f>+VLOOKUP($B15,Gesamt!$A$5:$Q$312,15,FALSE)</f>
        <v>0</v>
      </c>
      <c r="Q15" s="10">
        <f>+VLOOKUP($B15,Gesamt!$A$5:$Q$312,16,FALSE)</f>
        <v>0</v>
      </c>
      <c r="R15" s="10">
        <f t="shared" si="2"/>
        <v>0</v>
      </c>
      <c r="S15" s="8">
        <f t="shared" si="3"/>
        <v>-1000</v>
      </c>
    </row>
    <row r="16" spans="1:19" ht="12.75">
      <c r="A16" s="1">
        <f t="shared" si="1"/>
        <v>0</v>
      </c>
      <c r="B16" s="123">
        <v>310</v>
      </c>
      <c r="C16" s="2" t="str">
        <f>+VLOOKUP($B16,Gesamt!$A$5:$D$312,2,FALSE)</f>
        <v>Keßling</v>
      </c>
      <c r="D16" s="2" t="str">
        <f>+VLOOKUP($B16,Gesamt!$A$5:$D$312,3,FALSE)</f>
        <v>Sophie</v>
      </c>
      <c r="E16" s="1" t="str">
        <f>+VLOOKUP($B16,Gesamt!$A$5:$D$312,4,FALSE)</f>
        <v>Mettingen</v>
      </c>
      <c r="F16" s="10">
        <f>+VLOOKUP($B16,Gesamt!$A$5:$F$312,5,FALSE)</f>
        <v>0</v>
      </c>
      <c r="G16" s="10">
        <f>+VLOOKUP($B16,Gesamt!$A$5:$G$312,6,FALSE)</f>
        <v>0</v>
      </c>
      <c r="H16" s="10">
        <f>+VLOOKUP($B16,Gesamt!$A$5:$H$312,7,FALSE)</f>
        <v>0</v>
      </c>
      <c r="I16" s="10">
        <f>+VLOOKUP($B16,Gesamt!$A$5:$I$312,8,FALSE)</f>
        <v>0</v>
      </c>
      <c r="J16" s="10">
        <f>+VLOOKUP($B16,Gesamt!$A$5:$Q$312,9,FALSE)</f>
        <v>0</v>
      </c>
      <c r="K16" s="10">
        <f>+VLOOKUP($B16,Gesamt!$A$5:$Q$312,10,FALSE)</f>
        <v>0</v>
      </c>
      <c r="L16" s="10">
        <f>+VLOOKUP($B16,Gesamt!$A$5:$Q$312,11,FALSE)</f>
        <v>0</v>
      </c>
      <c r="M16" s="10">
        <f>+VLOOKUP($B16,Gesamt!$A$5:$Q$312,12,FALSE)</f>
        <v>0</v>
      </c>
      <c r="N16" s="10">
        <f>+VLOOKUP($B16,Gesamt!$A$5:$Q$312,13,FALSE)</f>
        <v>0</v>
      </c>
      <c r="O16" s="10">
        <f>+VLOOKUP($B16,Gesamt!$A$5:$Q$312,14,FALSE)</f>
        <v>0</v>
      </c>
      <c r="P16" s="10">
        <f>+VLOOKUP($B16,Gesamt!$A$5:$Q$312,15,FALSE)</f>
        <v>0</v>
      </c>
      <c r="Q16" s="10">
        <f>+VLOOKUP($B16,Gesamt!$A$5:$Q$312,16,FALSE)</f>
        <v>0</v>
      </c>
      <c r="R16" s="10">
        <f t="shared" si="2"/>
        <v>0</v>
      </c>
      <c r="S16" s="8">
        <f t="shared" si="3"/>
        <v>-1000</v>
      </c>
    </row>
    <row r="17" spans="1:19" ht="12.75">
      <c r="A17" s="1" t="e">
        <f t="shared" si="1"/>
        <v>#N/A</v>
      </c>
      <c r="B17" s="123">
        <v>312</v>
      </c>
      <c r="C17" s="2" t="str">
        <f>+VLOOKUP($B17,Gesamt!$A$5:$D$312,2,FALSE)</f>
        <v>Freudenstein</v>
      </c>
      <c r="D17" s="2" t="str">
        <f>+VLOOKUP($B17,Gesamt!$A$5:$D$312,3,FALSE)</f>
        <v>Romy</v>
      </c>
      <c r="E17" s="1" t="str">
        <f>+VLOOKUP($B17,Gesamt!$A$5:$D$312,4,FALSE)</f>
        <v>Mettingen</v>
      </c>
      <c r="F17" s="10" t="str">
        <f>+VLOOKUP($B17,Gesamt!$A$5:$F$312,5,FALSE)</f>
        <v>26,58</v>
      </c>
      <c r="G17" s="10" t="str">
        <f>+VLOOKUP($B17,Gesamt!$A$5:$G$312,6,FALSE)</f>
        <v>26,55</v>
      </c>
      <c r="H17" s="10" t="str">
        <f>+VLOOKUP($B17,Gesamt!$A$5:$H$312,7,FALSE)</f>
        <v>26,54</v>
      </c>
      <c r="I17" s="10" t="str">
        <f>+VLOOKUP($B17,Gesamt!$A$5:$I$312,8,FALSE)</f>
        <v>26,69</v>
      </c>
      <c r="J17" s="10" t="str">
        <f>+VLOOKUP($B17,Gesamt!$A$5:$Q$312,9,FALSE)</f>
        <v>26,59</v>
      </c>
      <c r="K17" s="10">
        <f>+VLOOKUP($B17,Gesamt!$A$5:$Q$312,10,FALSE)</f>
        <v>0</v>
      </c>
      <c r="L17" s="10">
        <f>+VLOOKUP($B17,Gesamt!$A$5:$Q$312,11,FALSE)</f>
        <v>0</v>
      </c>
      <c r="M17" s="10">
        <f>+VLOOKUP($B17,Gesamt!$A$5:$Q$312,12,FALSE)</f>
        <v>0</v>
      </c>
      <c r="N17" s="10">
        <f>+VLOOKUP($B17,Gesamt!$A$5:$Q$312,13,FALSE)</f>
        <v>0</v>
      </c>
      <c r="O17" s="10">
        <f>+VLOOKUP($B17,Gesamt!$A$5:$Q$312,14,FALSE)</f>
        <v>0</v>
      </c>
      <c r="P17" s="10">
        <f>+VLOOKUP($B17,Gesamt!$A$5:$Q$312,15,FALSE)</f>
        <v>0</v>
      </c>
      <c r="Q17" s="10">
        <f>+VLOOKUP($B17,Gesamt!$A$5:$Q$312,16,FALSE)</f>
        <v>0</v>
      </c>
      <c r="R17" s="10">
        <f t="shared" si="2"/>
        <v>106.37</v>
      </c>
      <c r="S17" s="8">
        <f t="shared" si="3"/>
        <v>-106.37</v>
      </c>
    </row>
    <row r="18" spans="1:19" ht="12.75">
      <c r="A18" s="1" t="e">
        <f t="shared" si="1"/>
        <v>#N/A</v>
      </c>
      <c r="B18" s="123">
        <v>313</v>
      </c>
      <c r="C18" s="2" t="str">
        <f>+VLOOKUP($B18,Gesamt!$A$5:$D$312,2,FALSE)</f>
        <v>Paschedag</v>
      </c>
      <c r="D18" s="2" t="str">
        <f>+VLOOKUP($B18,Gesamt!$A$5:$D$312,3,FALSE)</f>
        <v>Mia</v>
      </c>
      <c r="E18" s="1" t="str">
        <f>+VLOOKUP($B18,Gesamt!$A$5:$D$312,4,FALSE)</f>
        <v>Stromberg</v>
      </c>
      <c r="F18" s="10" t="str">
        <f>+VLOOKUP($B18,Gesamt!$A$5:$F$312,5,FALSE)</f>
        <v>26,72</v>
      </c>
      <c r="G18" s="10" t="str">
        <f>+VLOOKUP($B18,Gesamt!$A$5:$G$312,6,FALSE)</f>
        <v>26,74</v>
      </c>
      <c r="H18" s="10" t="str">
        <f>+VLOOKUP($B18,Gesamt!$A$5:$H$312,7,FALSE)</f>
        <v>26,63</v>
      </c>
      <c r="I18" s="10" t="str">
        <f>+VLOOKUP($B18,Gesamt!$A$5:$I$312,8,FALSE)</f>
        <v>26,87</v>
      </c>
      <c r="J18" s="10" t="str">
        <f>+VLOOKUP($B18,Gesamt!$A$5:$Q$312,9,FALSE)</f>
        <v>26,76</v>
      </c>
      <c r="K18" s="10">
        <f>+VLOOKUP($B18,Gesamt!$A$5:$Q$312,10,FALSE)</f>
        <v>0</v>
      </c>
      <c r="L18" s="10">
        <f>+VLOOKUP($B18,Gesamt!$A$5:$Q$312,11,FALSE)</f>
        <v>0</v>
      </c>
      <c r="M18" s="10">
        <f>+VLOOKUP($B18,Gesamt!$A$5:$Q$312,12,FALSE)</f>
        <v>0</v>
      </c>
      <c r="N18" s="10">
        <f>+VLOOKUP($B18,Gesamt!$A$5:$Q$312,13,FALSE)</f>
        <v>0</v>
      </c>
      <c r="O18" s="10">
        <f>+VLOOKUP($B18,Gesamt!$A$5:$Q$312,14,FALSE)</f>
        <v>0</v>
      </c>
      <c r="P18" s="10">
        <f>+VLOOKUP($B18,Gesamt!$A$5:$Q$312,15,FALSE)</f>
        <v>0</v>
      </c>
      <c r="Q18" s="10">
        <f>+VLOOKUP($B18,Gesamt!$A$5:$Q$312,16,FALSE)</f>
        <v>0</v>
      </c>
      <c r="R18" s="10">
        <f t="shared" si="2"/>
        <v>107</v>
      </c>
      <c r="S18" s="8">
        <f t="shared" si="3"/>
        <v>-107</v>
      </c>
    </row>
    <row r="19" spans="1:19" ht="12.75">
      <c r="A19" s="1" t="e">
        <f t="shared" si="1"/>
        <v>#N/A</v>
      </c>
      <c r="B19" s="123">
        <v>314</v>
      </c>
      <c r="C19" s="2" t="str">
        <f>+VLOOKUP($B19,Gesamt!$A$5:$D$312,2,FALSE)</f>
        <v>Schier</v>
      </c>
      <c r="D19" s="2" t="str">
        <f>+VLOOKUP($B19,Gesamt!$A$5:$D$312,3,FALSE)</f>
        <v>Finn</v>
      </c>
      <c r="E19" s="1" t="str">
        <f>+VLOOKUP($B19,Gesamt!$A$5:$D$312,4,FALSE)</f>
        <v>Stromberg</v>
      </c>
      <c r="F19" s="10" t="str">
        <f>+VLOOKUP($B19,Gesamt!$A$5:$F$312,5,FALSE)</f>
        <v>26,92</v>
      </c>
      <c r="G19" s="10" t="str">
        <f>+VLOOKUP($B19,Gesamt!$A$5:$G$312,6,FALSE)</f>
        <v>26,84</v>
      </c>
      <c r="H19" s="10" t="str">
        <f>+VLOOKUP($B19,Gesamt!$A$5:$H$312,7,FALSE)</f>
        <v>26,92</v>
      </c>
      <c r="I19" s="10" t="str">
        <f>+VLOOKUP($B19,Gesamt!$A$5:$I$312,8,FALSE)</f>
        <v>27,03</v>
      </c>
      <c r="J19" s="10" t="str">
        <f>+VLOOKUP($B19,Gesamt!$A$5:$Q$312,9,FALSE)</f>
        <v>26,94</v>
      </c>
      <c r="K19" s="10">
        <f>+VLOOKUP($B19,Gesamt!$A$5:$Q$312,10,FALSE)</f>
        <v>0</v>
      </c>
      <c r="L19" s="10">
        <f>+VLOOKUP($B19,Gesamt!$A$5:$Q$312,11,FALSE)</f>
        <v>0</v>
      </c>
      <c r="M19" s="10">
        <f>+VLOOKUP($B19,Gesamt!$A$5:$Q$312,12,FALSE)</f>
        <v>0</v>
      </c>
      <c r="N19" s="10">
        <f>+VLOOKUP($B19,Gesamt!$A$5:$Q$312,13,FALSE)</f>
        <v>0</v>
      </c>
      <c r="O19" s="10">
        <f>+VLOOKUP($B19,Gesamt!$A$5:$Q$312,14,FALSE)</f>
        <v>0</v>
      </c>
      <c r="P19" s="10">
        <f>+VLOOKUP($B19,Gesamt!$A$5:$Q$312,15,FALSE)</f>
        <v>0</v>
      </c>
      <c r="Q19" s="10">
        <f>+VLOOKUP($B19,Gesamt!$A$5:$Q$312,16,FALSE)</f>
        <v>0</v>
      </c>
      <c r="R19" s="10">
        <f t="shared" si="2"/>
        <v>107.73</v>
      </c>
      <c r="S19" s="8">
        <f t="shared" si="3"/>
        <v>-107.73</v>
      </c>
    </row>
    <row r="20" spans="1:19" ht="12.75">
      <c r="A20" s="1">
        <f t="shared" si="1"/>
        <v>0</v>
      </c>
      <c r="B20" s="123">
        <v>315</v>
      </c>
      <c r="C20" s="2" t="str">
        <f>+VLOOKUP($B20,Gesamt!$A$5:$D$312,2,FALSE)</f>
        <v>Reutter</v>
      </c>
      <c r="D20" s="2" t="str">
        <f>+VLOOKUP($B20,Gesamt!$A$5:$D$312,3,FALSE)</f>
        <v>Elisabeth</v>
      </c>
      <c r="E20" s="1" t="str">
        <f>+VLOOKUP($B20,Gesamt!$A$5:$D$312,4,FALSE)</f>
        <v>Stromberg</v>
      </c>
      <c r="F20" s="10">
        <f>+VLOOKUP($B20,Gesamt!$A$5:$F$312,5,FALSE)</f>
        <v>0</v>
      </c>
      <c r="G20" s="10">
        <f>+VLOOKUP($B20,Gesamt!$A$5:$G$312,6,FALSE)</f>
        <v>0</v>
      </c>
      <c r="H20" s="10">
        <f>+VLOOKUP($B20,Gesamt!$A$5:$H$312,7,FALSE)</f>
        <v>0</v>
      </c>
      <c r="I20" s="10">
        <f>+VLOOKUP($B20,Gesamt!$A$5:$I$312,8,FALSE)</f>
        <v>0</v>
      </c>
      <c r="J20" s="10">
        <f>+VLOOKUP($B20,Gesamt!$A$5:$Q$312,9,FALSE)</f>
        <v>0</v>
      </c>
      <c r="K20" s="10">
        <f>+VLOOKUP($B20,Gesamt!$A$5:$Q$312,10,FALSE)</f>
        <v>0</v>
      </c>
      <c r="L20" s="10">
        <f>+VLOOKUP($B20,Gesamt!$A$5:$Q$312,11,FALSE)</f>
        <v>0</v>
      </c>
      <c r="M20" s="10">
        <f>+VLOOKUP($B20,Gesamt!$A$5:$Q$312,12,FALSE)</f>
        <v>0</v>
      </c>
      <c r="N20" s="10">
        <f>+VLOOKUP($B20,Gesamt!$A$5:$Q$312,13,FALSE)</f>
        <v>0</v>
      </c>
      <c r="O20" s="10">
        <f>+VLOOKUP($B20,Gesamt!$A$5:$Q$312,14,FALSE)</f>
        <v>0</v>
      </c>
      <c r="P20" s="10">
        <f>+VLOOKUP($B20,Gesamt!$A$5:$Q$312,15,FALSE)</f>
        <v>0</v>
      </c>
      <c r="Q20" s="10">
        <f>+VLOOKUP($B20,Gesamt!$A$5:$Q$312,16,FALSE)</f>
        <v>0</v>
      </c>
      <c r="R20" s="10">
        <f t="shared" si="2"/>
        <v>0</v>
      </c>
      <c r="S20" s="8">
        <f t="shared" si="3"/>
        <v>-1000</v>
      </c>
    </row>
    <row r="21" spans="1:19" ht="12.75">
      <c r="A21" s="1">
        <f t="shared" si="1"/>
        <v>0</v>
      </c>
      <c r="B21" s="123">
        <v>319</v>
      </c>
      <c r="C21" s="2" t="str">
        <f>+VLOOKUP($B21,Gesamt!$A$5:$D$312,2,FALSE)</f>
        <v>Lutterbach</v>
      </c>
      <c r="D21" s="2" t="str">
        <f>+VLOOKUP($B21,Gesamt!$A$5:$D$312,3,FALSE)</f>
        <v>Roman</v>
      </c>
      <c r="E21" s="1" t="str">
        <f>+VLOOKUP($B21,Gesamt!$A$5:$D$312,4,FALSE)</f>
        <v>Simmerath</v>
      </c>
      <c r="F21" s="10">
        <f>+VLOOKUP($B21,Gesamt!$A$5:$F$312,5,FALSE)</f>
        <v>0</v>
      </c>
      <c r="G21" s="10">
        <f>+VLOOKUP($B21,Gesamt!$A$5:$G$312,6,FALSE)</f>
        <v>0</v>
      </c>
      <c r="H21" s="10">
        <f>+VLOOKUP($B21,Gesamt!$A$5:$H$312,7,FALSE)</f>
        <v>0</v>
      </c>
      <c r="I21" s="10">
        <f>+VLOOKUP($B21,Gesamt!$A$5:$I$312,8,FALSE)</f>
        <v>0</v>
      </c>
      <c r="J21" s="10">
        <f>+VLOOKUP($B21,Gesamt!$A$5:$Q$312,9,FALSE)</f>
        <v>0</v>
      </c>
      <c r="K21" s="10">
        <f>+VLOOKUP($B21,Gesamt!$A$5:$Q$312,10,FALSE)</f>
        <v>0</v>
      </c>
      <c r="L21" s="10">
        <f>+VLOOKUP($B21,Gesamt!$A$5:$Q$312,11,FALSE)</f>
        <v>0</v>
      </c>
      <c r="M21" s="10">
        <f>+VLOOKUP($B21,Gesamt!$A$5:$Q$312,12,FALSE)</f>
        <v>0</v>
      </c>
      <c r="N21" s="10">
        <f>+VLOOKUP($B21,Gesamt!$A$5:$Q$312,13,FALSE)</f>
        <v>0</v>
      </c>
      <c r="O21" s="10">
        <f>+VLOOKUP($B21,Gesamt!$A$5:$Q$312,14,FALSE)</f>
        <v>0</v>
      </c>
      <c r="P21" s="10">
        <f>+VLOOKUP($B21,Gesamt!$A$5:$Q$312,15,FALSE)</f>
        <v>0</v>
      </c>
      <c r="Q21" s="10">
        <f>+VLOOKUP($B21,Gesamt!$A$5:$Q$312,16,FALSE)</f>
        <v>0</v>
      </c>
      <c r="R21" s="10">
        <f t="shared" si="2"/>
        <v>0</v>
      </c>
      <c r="S21" s="8">
        <f t="shared" si="3"/>
        <v>-1000</v>
      </c>
    </row>
    <row r="22" spans="1:19" ht="12.75">
      <c r="A22" s="1">
        <f t="shared" si="1"/>
        <v>0</v>
      </c>
      <c r="B22" s="123">
        <v>323</v>
      </c>
      <c r="C22" s="2" t="str">
        <f>+VLOOKUP($B22,Gesamt!$A$5:$D$312,2,FALSE)</f>
        <v>Meyhoff</v>
      </c>
      <c r="D22" s="2" t="str">
        <f>+VLOOKUP($B22,Gesamt!$A$5:$D$312,3,FALSE)</f>
        <v>Moritz</v>
      </c>
      <c r="E22" s="1" t="str">
        <f>+VLOOKUP($B22,Gesamt!$A$5:$D$312,4,FALSE)</f>
        <v>Mettingen</v>
      </c>
      <c r="F22" s="10" t="str">
        <f>+VLOOKUP($B22,Gesamt!$A$5:$F$312,5,FALSE)</f>
        <v>26,87</v>
      </c>
      <c r="G22" s="10">
        <f>+VLOOKUP($B22,Gesamt!$A$5:$G$312,6,FALSE)</f>
        <v>0</v>
      </c>
      <c r="H22" s="10">
        <f>+VLOOKUP($B22,Gesamt!$A$5:$H$312,7,FALSE)</f>
        <v>0</v>
      </c>
      <c r="I22" s="10">
        <f>+VLOOKUP($B22,Gesamt!$A$5:$I$312,8,FALSE)</f>
        <v>0</v>
      </c>
      <c r="J22" s="10">
        <f>+VLOOKUP($B22,Gesamt!$A$5:$Q$312,9,FALSE)</f>
        <v>0</v>
      </c>
      <c r="K22" s="10">
        <f>+VLOOKUP($B22,Gesamt!$A$5:$Q$312,10,FALSE)</f>
        <v>0</v>
      </c>
      <c r="L22" s="10">
        <f>+VLOOKUP($B22,Gesamt!$A$5:$Q$312,11,FALSE)</f>
        <v>0</v>
      </c>
      <c r="M22" s="10">
        <f>+VLOOKUP($B22,Gesamt!$A$5:$Q$312,12,FALSE)</f>
        <v>0</v>
      </c>
      <c r="N22" s="10">
        <f>+VLOOKUP($B22,Gesamt!$A$5:$Q$312,13,FALSE)</f>
        <v>0</v>
      </c>
      <c r="O22" s="10">
        <f>+VLOOKUP($B22,Gesamt!$A$5:$Q$312,14,FALSE)</f>
        <v>0</v>
      </c>
      <c r="P22" s="10">
        <f>+VLOOKUP($B22,Gesamt!$A$5:$Q$312,15,FALSE)</f>
        <v>0</v>
      </c>
      <c r="Q22" s="10">
        <f>+VLOOKUP($B22,Gesamt!$A$5:$Q$312,16,FALSE)</f>
        <v>0</v>
      </c>
      <c r="R22" s="10">
        <f t="shared" si="2"/>
        <v>0</v>
      </c>
      <c r="S22" s="8">
        <f t="shared" si="3"/>
        <v>-1000</v>
      </c>
    </row>
    <row r="23" spans="1:19" ht="12.75">
      <c r="A23" s="1" t="e">
        <f t="shared" si="1"/>
        <v>#N/A</v>
      </c>
      <c r="B23" s="123">
        <v>324</v>
      </c>
      <c r="C23" s="2" t="str">
        <f>+VLOOKUP($B23,Gesamt!$A$5:$D$312,2,FALSE)</f>
        <v>Ording</v>
      </c>
      <c r="D23" s="2" t="str">
        <f>+VLOOKUP($B23,Gesamt!$A$5:$D$312,3,FALSE)</f>
        <v>Louisa</v>
      </c>
      <c r="E23" s="1" t="str">
        <f>+VLOOKUP($B23,Gesamt!$A$5:$D$312,4,FALSE)</f>
        <v>Stromberg</v>
      </c>
      <c r="F23" s="10" t="str">
        <f>+VLOOKUP($B23,Gesamt!$A$5:$F$312,5,FALSE)</f>
        <v>26,75</v>
      </c>
      <c r="G23" s="10" t="str">
        <f>+VLOOKUP($B23,Gesamt!$A$5:$G$312,6,FALSE)</f>
        <v>26,77</v>
      </c>
      <c r="H23" s="10" t="str">
        <f>+VLOOKUP($B23,Gesamt!$A$5:$H$312,7,FALSE)</f>
        <v>26,73</v>
      </c>
      <c r="I23" s="10" t="str">
        <f>+VLOOKUP($B23,Gesamt!$A$5:$I$312,8,FALSE)</f>
        <v>27,01</v>
      </c>
      <c r="J23" s="10" t="str">
        <f>+VLOOKUP($B23,Gesamt!$A$5:$Q$312,9,FALSE)</f>
        <v>26,88</v>
      </c>
      <c r="K23" s="10">
        <f>+VLOOKUP($B23,Gesamt!$A$5:$Q$312,10,FALSE)</f>
        <v>0</v>
      </c>
      <c r="L23" s="10">
        <f>+VLOOKUP($B23,Gesamt!$A$5:$Q$312,11,FALSE)</f>
        <v>0</v>
      </c>
      <c r="M23" s="10">
        <f>+VLOOKUP($B23,Gesamt!$A$5:$Q$312,12,FALSE)</f>
        <v>0</v>
      </c>
      <c r="N23" s="10">
        <f>+VLOOKUP($B23,Gesamt!$A$5:$Q$312,13,FALSE)</f>
        <v>0</v>
      </c>
      <c r="O23" s="10">
        <f>+VLOOKUP($B23,Gesamt!$A$5:$Q$312,14,FALSE)</f>
        <v>0</v>
      </c>
      <c r="P23" s="10">
        <f>+VLOOKUP($B23,Gesamt!$A$5:$Q$312,15,FALSE)</f>
        <v>0</v>
      </c>
      <c r="Q23" s="10">
        <f>+VLOOKUP($B23,Gesamt!$A$5:$Q$312,16,FALSE)</f>
        <v>0</v>
      </c>
      <c r="R23" s="10">
        <f t="shared" si="2"/>
        <v>107.39</v>
      </c>
      <c r="S23" s="8">
        <f t="shared" si="3"/>
        <v>-107.39</v>
      </c>
    </row>
    <row r="24" spans="1:19" ht="12.75">
      <c r="A24" s="1">
        <f t="shared" si="1"/>
        <v>0</v>
      </c>
      <c r="B24" s="123">
        <v>325</v>
      </c>
      <c r="C24" s="2" t="str">
        <f>+VLOOKUP($B24,Gesamt!$A$5:$D$312,2,FALSE)</f>
        <v>Mörsch</v>
      </c>
      <c r="D24" s="2" t="str">
        <f>+VLOOKUP($B24,Gesamt!$A$5:$D$312,3,FALSE)</f>
        <v>Nelly</v>
      </c>
      <c r="E24" s="1" t="str">
        <f>+VLOOKUP($B24,Gesamt!$A$5:$D$312,4,FALSE)</f>
        <v>Stromberg</v>
      </c>
      <c r="F24" s="10">
        <f>+VLOOKUP($B24,Gesamt!$A$5:$F$312,5,FALSE)</f>
        <v>0</v>
      </c>
      <c r="G24" s="10">
        <f>+VLOOKUP($B24,Gesamt!$A$5:$G$312,6,FALSE)</f>
        <v>0</v>
      </c>
      <c r="H24" s="10">
        <f>+VLOOKUP($B24,Gesamt!$A$5:$H$312,7,FALSE)</f>
        <v>0</v>
      </c>
      <c r="I24" s="10">
        <f>+VLOOKUP($B24,Gesamt!$A$5:$I$312,8,FALSE)</f>
        <v>0</v>
      </c>
      <c r="J24" s="10">
        <f>+VLOOKUP($B24,Gesamt!$A$5:$Q$312,9,FALSE)</f>
        <v>0</v>
      </c>
      <c r="K24" s="10">
        <f>+VLOOKUP($B24,Gesamt!$A$5:$Q$312,10,FALSE)</f>
        <v>0</v>
      </c>
      <c r="L24" s="10">
        <f>+VLOOKUP($B24,Gesamt!$A$5:$Q$312,11,FALSE)</f>
        <v>0</v>
      </c>
      <c r="M24" s="10">
        <f>+VLOOKUP($B24,Gesamt!$A$5:$Q$312,12,FALSE)</f>
        <v>0</v>
      </c>
      <c r="N24" s="10">
        <f>+VLOOKUP($B24,Gesamt!$A$5:$Q$312,13,FALSE)</f>
        <v>0</v>
      </c>
      <c r="O24" s="10">
        <f>+VLOOKUP($B24,Gesamt!$A$5:$Q$312,14,FALSE)</f>
        <v>0</v>
      </c>
      <c r="P24" s="10">
        <f>+VLOOKUP($B24,Gesamt!$A$5:$Q$312,15,FALSE)</f>
        <v>0</v>
      </c>
      <c r="Q24" s="10">
        <f>+VLOOKUP($B24,Gesamt!$A$5:$Q$312,16,FALSE)</f>
        <v>0</v>
      </c>
      <c r="R24" s="10">
        <f t="shared" si="2"/>
        <v>0</v>
      </c>
      <c r="S24" s="8">
        <f t="shared" si="3"/>
        <v>-1000</v>
      </c>
    </row>
    <row r="25" spans="1:19" ht="12.75">
      <c r="A25" s="1" t="e">
        <f t="shared" si="1"/>
        <v>#N/A</v>
      </c>
      <c r="B25" s="123">
        <v>330</v>
      </c>
      <c r="C25" s="2" t="e">
        <f>+VLOOKUP($B25,Gesamt!$A$5:$D$312,2,FALSE)</f>
        <v>#N/A</v>
      </c>
      <c r="D25" s="2" t="e">
        <f>+VLOOKUP($B25,Gesamt!$A$5:$D$312,3,FALSE)</f>
        <v>#N/A</v>
      </c>
      <c r="E25" s="1" t="e">
        <f>+VLOOKUP($B25,Gesamt!$A$5:$D$312,4,FALSE)</f>
        <v>#N/A</v>
      </c>
      <c r="F25" s="10" t="e">
        <f>+VLOOKUP($B25,Gesamt!$A$5:$F$312,5,FALSE)</f>
        <v>#N/A</v>
      </c>
      <c r="G25" s="10" t="e">
        <f>+VLOOKUP($B25,Gesamt!$A$5:$G$312,6,FALSE)</f>
        <v>#N/A</v>
      </c>
      <c r="H25" s="10" t="e">
        <f>+VLOOKUP($B25,Gesamt!$A$5:$H$312,7,FALSE)</f>
        <v>#N/A</v>
      </c>
      <c r="I25" s="10" t="e">
        <f>+VLOOKUP($B25,Gesamt!$A$5:$I$312,8,FALSE)</f>
        <v>#N/A</v>
      </c>
      <c r="J25" s="10" t="e">
        <f>+VLOOKUP($B25,Gesamt!$A$5:$Q$312,9,FALSE)</f>
        <v>#N/A</v>
      </c>
      <c r="K25" s="10" t="e">
        <f>+VLOOKUP($B25,Gesamt!$A$5:$Q$312,10,FALSE)</f>
        <v>#N/A</v>
      </c>
      <c r="L25" s="10" t="e">
        <f>+VLOOKUP($B25,Gesamt!$A$5:$Q$312,11,FALSE)</f>
        <v>#N/A</v>
      </c>
      <c r="M25" s="10" t="e">
        <f>+VLOOKUP($B25,Gesamt!$A$5:$Q$312,12,FALSE)</f>
        <v>#N/A</v>
      </c>
      <c r="N25" s="10" t="e">
        <f>+VLOOKUP($B25,Gesamt!$A$5:$Q$312,13,FALSE)</f>
        <v>#N/A</v>
      </c>
      <c r="O25" s="10" t="e">
        <f>+VLOOKUP($B25,Gesamt!$A$5:$Q$312,14,FALSE)</f>
        <v>#N/A</v>
      </c>
      <c r="P25" s="10" t="e">
        <f>+VLOOKUP($B25,Gesamt!$A$5:$Q$312,15,FALSE)</f>
        <v>#N/A</v>
      </c>
      <c r="Q25" s="10" t="e">
        <f>+VLOOKUP($B25,Gesamt!$A$5:$Q$312,16,FALSE)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123">
        <v>331</v>
      </c>
      <c r="C26" s="2" t="e">
        <f>+VLOOKUP($B26,Gesamt!$A$5:$D$312,2,FALSE)</f>
        <v>#N/A</v>
      </c>
      <c r="D26" s="2" t="e">
        <f>+VLOOKUP($B26,Gesamt!$A$5:$D$312,3,FALSE)</f>
        <v>#N/A</v>
      </c>
      <c r="E26" s="1" t="e">
        <f>+VLOOKUP($B26,Gesamt!$A$5:$D$312,4,FALSE)</f>
        <v>#N/A</v>
      </c>
      <c r="F26" s="10" t="e">
        <f>+VLOOKUP($B26,Gesamt!$A$5:$F$312,5,FALSE)</f>
        <v>#N/A</v>
      </c>
      <c r="G26" s="10" t="e">
        <f>+VLOOKUP($B26,Gesamt!$A$5:$G$312,6,FALSE)</f>
        <v>#N/A</v>
      </c>
      <c r="H26" s="10" t="e">
        <f>+VLOOKUP($B26,Gesamt!$A$5:$H$312,7,FALSE)</f>
        <v>#N/A</v>
      </c>
      <c r="I26" s="10" t="e">
        <f>+VLOOKUP($B26,Gesamt!$A$5:$I$312,8,FALSE)</f>
        <v>#N/A</v>
      </c>
      <c r="J26" s="10" t="e">
        <f>+VLOOKUP($B26,Gesamt!$A$5:$Q$312,9,FALSE)</f>
        <v>#N/A</v>
      </c>
      <c r="K26" s="10" t="e">
        <f>+VLOOKUP($B26,Gesamt!$A$5:$Q$312,10,FALSE)</f>
        <v>#N/A</v>
      </c>
      <c r="L26" s="10" t="e">
        <f>+VLOOKUP($B26,Gesamt!$A$5:$Q$312,11,FALSE)</f>
        <v>#N/A</v>
      </c>
      <c r="M26" s="10" t="e">
        <f>+VLOOKUP($B26,Gesamt!$A$5:$Q$312,12,FALSE)</f>
        <v>#N/A</v>
      </c>
      <c r="N26" s="10" t="e">
        <f>+VLOOKUP($B26,Gesamt!$A$5:$Q$312,13,FALSE)</f>
        <v>#N/A</v>
      </c>
      <c r="O26" s="10" t="e">
        <f>+VLOOKUP($B26,Gesamt!$A$5:$Q$312,14,FALSE)</f>
        <v>#N/A</v>
      </c>
      <c r="P26" s="10" t="e">
        <f>+VLOOKUP($B26,Gesamt!$A$5:$Q$312,15,FALSE)</f>
        <v>#N/A</v>
      </c>
      <c r="Q26" s="10" t="e">
        <f>+VLOOKUP($B26,Gesamt!$A$5:$Q$312,16,FALSE)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123">
        <v>342</v>
      </c>
      <c r="C27" s="2" t="e">
        <f>+VLOOKUP($B27,Gesamt!$A$5:$D$312,2,FALSE)</f>
        <v>#N/A</v>
      </c>
      <c r="D27" s="2" t="e">
        <f>+VLOOKUP($B27,Gesamt!$A$5:$D$312,3,FALSE)</f>
        <v>#N/A</v>
      </c>
      <c r="E27" s="1" t="e">
        <f>+VLOOKUP($B27,Gesamt!$A$5:$D$312,4,FALSE)</f>
        <v>#N/A</v>
      </c>
      <c r="F27" s="10" t="e">
        <f>+VLOOKUP($B27,Gesamt!$A$5:$F$312,5,FALSE)</f>
        <v>#N/A</v>
      </c>
      <c r="G27" s="10" t="e">
        <f>+VLOOKUP($B27,Gesamt!$A$5:$G$312,6,FALSE)</f>
        <v>#N/A</v>
      </c>
      <c r="H27" s="10" t="e">
        <f>+VLOOKUP($B27,Gesamt!$A$5:$H$312,7,FALSE)</f>
        <v>#N/A</v>
      </c>
      <c r="I27" s="10" t="e">
        <f>+VLOOKUP($B27,Gesamt!$A$5:$I$312,8,FALSE)</f>
        <v>#N/A</v>
      </c>
      <c r="J27" s="10" t="e">
        <f>+VLOOKUP($B27,Gesamt!$A$5:$Q$312,9,FALSE)</f>
        <v>#N/A</v>
      </c>
      <c r="K27" s="10" t="e">
        <f>+VLOOKUP($B27,Gesamt!$A$5:$Q$312,10,FALSE)</f>
        <v>#N/A</v>
      </c>
      <c r="L27" s="10" t="e">
        <f>+VLOOKUP($B27,Gesamt!$A$5:$Q$312,11,FALSE)</f>
        <v>#N/A</v>
      </c>
      <c r="M27" s="10" t="e">
        <f>+VLOOKUP($B27,Gesamt!$A$5:$Q$312,12,FALSE)</f>
        <v>#N/A</v>
      </c>
      <c r="N27" s="10" t="e">
        <f>+VLOOKUP($B27,Gesamt!$A$5:$Q$312,13,FALSE)</f>
        <v>#N/A</v>
      </c>
      <c r="O27" s="10" t="e">
        <f>+VLOOKUP($B27,Gesamt!$A$5:$Q$312,14,FALSE)</f>
        <v>#N/A</v>
      </c>
      <c r="P27" s="10" t="e">
        <f>+VLOOKUP($B27,Gesamt!$A$5:$Q$312,15,FALSE)</f>
        <v>#N/A</v>
      </c>
      <c r="Q27" s="10" t="e">
        <f>+VLOOKUP($B27,Gesamt!$A$5:$Q$312,16,FALSE)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123">
        <v>801</v>
      </c>
      <c r="C28" s="2" t="e">
        <f>+VLOOKUP($B28,Gesamt!$A$5:$D$312,2,FALSE)</f>
        <v>#N/A</v>
      </c>
      <c r="D28" s="2" t="e">
        <f>+VLOOKUP($B28,Gesamt!$A$5:$D$312,3,FALSE)</f>
        <v>#N/A</v>
      </c>
      <c r="E28" s="1" t="e">
        <f>+VLOOKUP($B28,Gesamt!$A$5:$D$312,4,FALSE)</f>
        <v>#N/A</v>
      </c>
      <c r="F28" s="10" t="e">
        <f>+VLOOKUP($B28,Gesamt!$A$5:$F$312,5,FALSE)</f>
        <v>#N/A</v>
      </c>
      <c r="G28" s="10" t="e">
        <f>+VLOOKUP($B28,Gesamt!$A$5:$G$312,6,FALSE)</f>
        <v>#N/A</v>
      </c>
      <c r="H28" s="10" t="e">
        <f>+VLOOKUP($B28,Gesamt!$A$5:$H$312,7,FALSE)</f>
        <v>#N/A</v>
      </c>
      <c r="I28" s="10" t="e">
        <f>+VLOOKUP($B28,Gesamt!$A$5:$I$312,8,FALSE)</f>
        <v>#N/A</v>
      </c>
      <c r="J28" s="10" t="e">
        <f>+VLOOKUP($B28,Gesamt!$A$5:$Q$312,9,FALSE)</f>
        <v>#N/A</v>
      </c>
      <c r="K28" s="10" t="e">
        <f>+VLOOKUP($B28,Gesamt!$A$5:$Q$312,10,FALSE)</f>
        <v>#N/A</v>
      </c>
      <c r="L28" s="10" t="e">
        <f>+VLOOKUP($B28,Gesamt!$A$5:$Q$312,11,FALSE)</f>
        <v>#N/A</v>
      </c>
      <c r="M28" s="10" t="e">
        <f>+VLOOKUP($B28,Gesamt!$A$5:$Q$312,12,FALSE)</f>
        <v>#N/A</v>
      </c>
      <c r="N28" s="10" t="e">
        <f>+VLOOKUP($B28,Gesamt!$A$5:$Q$312,13,FALSE)</f>
        <v>#N/A</v>
      </c>
      <c r="O28" s="10" t="e">
        <f>+VLOOKUP($B28,Gesamt!$A$5:$Q$312,14,FALSE)</f>
        <v>#N/A</v>
      </c>
      <c r="P28" s="10" t="e">
        <f>+VLOOKUP($B28,Gesamt!$A$5:$Q$312,15,FALSE)</f>
        <v>#N/A</v>
      </c>
      <c r="Q28" s="10" t="e">
        <f>+VLOOKUP($B28,Gesamt!$A$5:$Q$312,16,FALSE)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>
        <f t="shared" si="1"/>
        <v>0</v>
      </c>
      <c r="B29" s="123">
        <v>311</v>
      </c>
      <c r="C29" s="2" t="str">
        <f>+VLOOKUP($B29,Gesamt!$A$5:$D$312,2,FALSE)</f>
        <v>Grützner</v>
      </c>
      <c r="D29" s="2" t="str">
        <f>+VLOOKUP($B29,Gesamt!$A$5:$D$312,3,FALSE)</f>
        <v>Lennox</v>
      </c>
      <c r="E29" s="1" t="str">
        <f>+VLOOKUP($B29,Gesamt!$A$5:$D$312,4,FALSE)</f>
        <v>Billerbeck</v>
      </c>
      <c r="F29" s="10">
        <f>+VLOOKUP($B29,Gesamt!$A$5:$F$312,5,FALSE)</f>
        <v>0</v>
      </c>
      <c r="G29" s="10">
        <f>+VLOOKUP($B29,Gesamt!$A$5:$G$312,6,FALSE)</f>
        <v>0</v>
      </c>
      <c r="H29" s="10">
        <f>+VLOOKUP($B29,Gesamt!$A$5:$H$312,7,FALSE)</f>
        <v>0</v>
      </c>
      <c r="I29" s="10">
        <f>+VLOOKUP($B29,Gesamt!$A$5:$I$312,8,FALSE)</f>
        <v>0</v>
      </c>
      <c r="J29" s="10">
        <f>+VLOOKUP($B29,Gesamt!$A$5:$Q$312,9,FALSE)</f>
        <v>0</v>
      </c>
      <c r="K29" s="10">
        <f>+VLOOKUP($B29,Gesamt!$A$5:$Q$312,10,FALSE)</f>
        <v>0</v>
      </c>
      <c r="L29" s="10">
        <f>+VLOOKUP($B29,Gesamt!$A$5:$Q$312,11,FALSE)</f>
        <v>0</v>
      </c>
      <c r="M29" s="10">
        <f>+VLOOKUP($B29,Gesamt!$A$5:$Q$312,12,FALSE)</f>
        <v>0</v>
      </c>
      <c r="N29" s="10">
        <f>+VLOOKUP($B29,Gesamt!$A$5:$Q$312,13,FALSE)</f>
        <v>0</v>
      </c>
      <c r="O29" s="10">
        <f>+VLOOKUP($B29,Gesamt!$A$5:$Q$312,14,FALSE)</f>
        <v>0</v>
      </c>
      <c r="P29" s="10">
        <f>+VLOOKUP($B29,Gesamt!$A$5:$Q$312,15,FALSE)</f>
        <v>0</v>
      </c>
      <c r="Q29" s="10">
        <f>+VLOOKUP($B29,Gesamt!$A$5:$Q$312,16,FALSE)</f>
        <v>0</v>
      </c>
      <c r="R29" s="10">
        <f t="shared" si="2"/>
        <v>0</v>
      </c>
      <c r="S29" s="8">
        <f t="shared" si="3"/>
        <v>-1000</v>
      </c>
    </row>
    <row r="30" spans="1:19" ht="12.75">
      <c r="A30" s="1" t="e">
        <f t="shared" si="1"/>
        <v>#N/A</v>
      </c>
      <c r="B30" s="123"/>
      <c r="C30" s="2" t="e">
        <f>+VLOOKUP($B30,Gesamt!$A$5:$D$312,2,FALSE)</f>
        <v>#N/A</v>
      </c>
      <c r="D30" s="2" t="e">
        <f>+VLOOKUP($B30,Gesamt!$A$5:$D$312,3,FALSE)</f>
        <v>#N/A</v>
      </c>
      <c r="E30" s="1" t="e">
        <f>+VLOOKUP($B30,Gesamt!$A$5:$D$312,4,FALSE)</f>
        <v>#N/A</v>
      </c>
      <c r="F30" s="10" t="e">
        <f>+VLOOKUP($B30,Gesamt!$A$5:$F$312,5,FALSE)</f>
        <v>#N/A</v>
      </c>
      <c r="G30" s="10" t="e">
        <f>+VLOOKUP($B30,Gesamt!$A$5:$G$312,6,FALSE)</f>
        <v>#N/A</v>
      </c>
      <c r="H30" s="10" t="e">
        <f>+VLOOKUP($B30,Gesamt!$A$5:$H$312,7,FALSE)</f>
        <v>#N/A</v>
      </c>
      <c r="I30" s="10" t="e">
        <f>+VLOOKUP($B30,Gesamt!$A$5:$I$312,8,FALSE)</f>
        <v>#N/A</v>
      </c>
      <c r="J30" s="10" t="e">
        <f>+VLOOKUP($B30,Gesamt!$A$5:$Q$312,9,FALSE)</f>
        <v>#N/A</v>
      </c>
      <c r="K30" s="10" t="e">
        <f>+VLOOKUP($B30,Gesamt!$A$5:$Q$312,10,FALSE)</f>
        <v>#N/A</v>
      </c>
      <c r="L30" s="10" t="e">
        <f>+VLOOKUP($B30,Gesamt!$A$5:$Q$312,11,FALSE)</f>
        <v>#N/A</v>
      </c>
      <c r="M30" s="10" t="e">
        <f>+VLOOKUP($B30,Gesamt!$A$5:$Q$312,12,FALSE)</f>
        <v>#N/A</v>
      </c>
      <c r="N30" s="10" t="e">
        <f>+VLOOKUP($B30,Gesamt!$A$5:$Q$312,13,FALSE)</f>
        <v>#N/A</v>
      </c>
      <c r="O30" s="10" t="e">
        <f>+VLOOKUP($B30,Gesamt!$A$5:$Q$312,14,FALSE)</f>
        <v>#N/A</v>
      </c>
      <c r="P30" s="10" t="e">
        <f>+VLOOKUP($B30,Gesamt!$A$5:$Q$312,15,FALSE)</f>
        <v>#N/A</v>
      </c>
      <c r="Q30" s="10" t="e">
        <f>+VLOOKUP($B30,Gesamt!$A$5:$Q$312,16,FALSE)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123"/>
      <c r="C31" s="2" t="e">
        <f>+VLOOKUP($B31,Gesamt!$A$5:$D$312,2,FALSE)</f>
        <v>#N/A</v>
      </c>
      <c r="D31" s="2" t="e">
        <f>+VLOOKUP($B31,Gesamt!$A$5:$D$312,3,FALSE)</f>
        <v>#N/A</v>
      </c>
      <c r="E31" s="1" t="e">
        <f>+VLOOKUP($B31,Gesamt!$A$5:$D$312,4,FALSE)</f>
        <v>#N/A</v>
      </c>
      <c r="F31" s="10" t="e">
        <f>+VLOOKUP($B31,Gesamt!$A$5:$F$312,5,FALSE)</f>
        <v>#N/A</v>
      </c>
      <c r="G31" s="10" t="e">
        <f>+VLOOKUP($B31,Gesamt!$A$5:$G$312,6,FALSE)</f>
        <v>#N/A</v>
      </c>
      <c r="H31" s="10" t="e">
        <f>+VLOOKUP($B31,Gesamt!$A$5:$H$312,7,FALSE)</f>
        <v>#N/A</v>
      </c>
      <c r="I31" s="10" t="e">
        <f>+VLOOKUP($B31,Gesamt!$A$5:$I$312,8,FALSE)</f>
        <v>#N/A</v>
      </c>
      <c r="J31" s="10" t="e">
        <f>+VLOOKUP($B31,Gesamt!$A$5:$Q$312,9,FALSE)</f>
        <v>#N/A</v>
      </c>
      <c r="K31" s="10" t="e">
        <f>+VLOOKUP($B31,Gesamt!$A$5:$Q$312,10,FALSE)</f>
        <v>#N/A</v>
      </c>
      <c r="L31" s="10" t="e">
        <f>+VLOOKUP($B31,Gesamt!$A$5:$Q$312,11,FALSE)</f>
        <v>#N/A</v>
      </c>
      <c r="M31" s="10" t="e">
        <f>+VLOOKUP($B31,Gesamt!$A$5:$Q$312,12,FALSE)</f>
        <v>#N/A</v>
      </c>
      <c r="N31" s="10" t="e">
        <f>+VLOOKUP($B31,Gesamt!$A$5:$Q$312,13,FALSE)</f>
        <v>#N/A</v>
      </c>
      <c r="O31" s="10" t="e">
        <f>+VLOOKUP($B31,Gesamt!$A$5:$Q$312,14,FALSE)</f>
        <v>#N/A</v>
      </c>
      <c r="P31" s="10" t="e">
        <f>+VLOOKUP($B31,Gesamt!$A$5:$Q$312,15,FALSE)</f>
        <v>#N/A</v>
      </c>
      <c r="Q31" s="10" t="e">
        <f>+VLOOKUP($B31,Gesamt!$A$5:$Q$312,16,FALSE)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123"/>
      <c r="C32" s="2" t="e">
        <f>+VLOOKUP($B32,Gesamt!$A$5:$D$312,2,FALSE)</f>
        <v>#N/A</v>
      </c>
      <c r="D32" s="2" t="e">
        <f>+VLOOKUP($B32,Gesamt!$A$5:$D$312,3,FALSE)</f>
        <v>#N/A</v>
      </c>
      <c r="E32" s="1" t="e">
        <f>+VLOOKUP($B32,Gesamt!$A$5:$D$312,4,FALSE)</f>
        <v>#N/A</v>
      </c>
      <c r="F32" s="10" t="e">
        <f>+VLOOKUP($B32,Gesamt!$A$5:$F$312,5,FALSE)</f>
        <v>#N/A</v>
      </c>
      <c r="G32" s="10" t="e">
        <f>+VLOOKUP($B32,Gesamt!$A$5:$G$312,6,FALSE)</f>
        <v>#N/A</v>
      </c>
      <c r="H32" s="10" t="e">
        <f>+VLOOKUP($B32,Gesamt!$A$5:$H$312,7,FALSE)</f>
        <v>#N/A</v>
      </c>
      <c r="I32" s="10" t="e">
        <f>+VLOOKUP($B32,Gesamt!$A$5:$I$312,8,FALSE)</f>
        <v>#N/A</v>
      </c>
      <c r="J32" s="10" t="e">
        <f>+VLOOKUP($B32,Gesamt!$A$5:$Q$312,9,FALSE)</f>
        <v>#N/A</v>
      </c>
      <c r="K32" s="10" t="e">
        <f>+VLOOKUP($B32,Gesamt!$A$5:$Q$312,10,FALSE)</f>
        <v>#N/A</v>
      </c>
      <c r="L32" s="10" t="e">
        <f>+VLOOKUP($B32,Gesamt!$A$5:$Q$312,11,FALSE)</f>
        <v>#N/A</v>
      </c>
      <c r="M32" s="10" t="e">
        <f>+VLOOKUP($B32,Gesamt!$A$5:$Q$312,12,FALSE)</f>
        <v>#N/A</v>
      </c>
      <c r="N32" s="10" t="e">
        <f>+VLOOKUP($B32,Gesamt!$A$5:$Q$312,13,FALSE)</f>
        <v>#N/A</v>
      </c>
      <c r="O32" s="10" t="e">
        <f>+VLOOKUP($B32,Gesamt!$A$5:$Q$312,14,FALSE)</f>
        <v>#N/A</v>
      </c>
      <c r="P32" s="10" t="e">
        <f>+VLOOKUP($B32,Gesamt!$A$5:$Q$312,15,FALSE)</f>
        <v>#N/A</v>
      </c>
      <c r="Q32" s="10" t="e">
        <f>+VLOOKUP($B32,Gesamt!$A$5:$Q$312,16,FALSE)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123"/>
      <c r="C33" s="2" t="e">
        <f>+VLOOKUP($B33,Gesamt!$A$5:$D$312,2,FALSE)</f>
        <v>#N/A</v>
      </c>
      <c r="D33" s="2" t="e">
        <f>+VLOOKUP($B33,Gesamt!$A$5:$D$312,3,FALSE)</f>
        <v>#N/A</v>
      </c>
      <c r="E33" s="1" t="e">
        <f>+VLOOKUP($B33,Gesamt!$A$5:$D$312,4,FALSE)</f>
        <v>#N/A</v>
      </c>
      <c r="F33" s="10" t="e">
        <f>+VLOOKUP($B33,Gesamt!$A$5:$F$312,5,FALSE)</f>
        <v>#N/A</v>
      </c>
      <c r="G33" s="10" t="e">
        <f>+VLOOKUP($B33,Gesamt!$A$5:$G$312,6,FALSE)</f>
        <v>#N/A</v>
      </c>
      <c r="H33" s="10" t="e">
        <f>+VLOOKUP($B33,Gesamt!$A$5:$H$312,7,FALSE)</f>
        <v>#N/A</v>
      </c>
      <c r="I33" s="10" t="e">
        <f>+VLOOKUP($B33,Gesamt!$A$5:$I$312,8,FALSE)</f>
        <v>#N/A</v>
      </c>
      <c r="J33" s="10" t="e">
        <f>+VLOOKUP($B33,Gesamt!$A$5:$Q$312,9,FALSE)</f>
        <v>#N/A</v>
      </c>
      <c r="K33" s="10" t="e">
        <f>+VLOOKUP($B33,Gesamt!$A$5:$Q$312,10,FALSE)</f>
        <v>#N/A</v>
      </c>
      <c r="L33" s="10" t="e">
        <f>+VLOOKUP($B33,Gesamt!$A$5:$Q$312,11,FALSE)</f>
        <v>#N/A</v>
      </c>
      <c r="M33" s="10" t="e">
        <f>+VLOOKUP($B33,Gesamt!$A$5:$Q$312,12,FALSE)</f>
        <v>#N/A</v>
      </c>
      <c r="N33" s="10" t="e">
        <f>+VLOOKUP($B33,Gesamt!$A$5:$Q$312,13,FALSE)</f>
        <v>#N/A</v>
      </c>
      <c r="O33" s="10" t="e">
        <f>+VLOOKUP($B33,Gesamt!$A$5:$Q$312,14,FALSE)</f>
        <v>#N/A</v>
      </c>
      <c r="P33" s="10" t="e">
        <f>+VLOOKUP($B33,Gesamt!$A$5:$Q$312,15,FALSE)</f>
        <v>#N/A</v>
      </c>
      <c r="Q33" s="10" t="e">
        <f>+VLOOKUP($B33,Gesamt!$A$5:$Q$312,16,FALSE)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123"/>
      <c r="C34" s="2" t="e">
        <f>+VLOOKUP($B34,Gesamt!$A$5:$D$312,2,FALSE)</f>
        <v>#N/A</v>
      </c>
      <c r="D34" s="2" t="e">
        <f>+VLOOKUP($B34,Gesamt!$A$5:$D$312,3,FALSE)</f>
        <v>#N/A</v>
      </c>
      <c r="E34" s="1" t="e">
        <f>+VLOOKUP($B34,Gesamt!$A$5:$D$312,4,FALSE)</f>
        <v>#N/A</v>
      </c>
      <c r="F34" s="10" t="e">
        <f>+VLOOKUP($B34,Gesamt!$A$5:$F$312,5,FALSE)</f>
        <v>#N/A</v>
      </c>
      <c r="G34" s="10" t="e">
        <f>+VLOOKUP($B34,Gesamt!$A$5:$G$312,6,FALSE)</f>
        <v>#N/A</v>
      </c>
      <c r="H34" s="10" t="e">
        <f>+VLOOKUP($B34,Gesamt!$A$5:$H$312,7,FALSE)</f>
        <v>#N/A</v>
      </c>
      <c r="I34" s="10" t="e">
        <f>+VLOOKUP($B34,Gesamt!$A$5:$I$312,8,FALSE)</f>
        <v>#N/A</v>
      </c>
      <c r="J34" s="10" t="e">
        <f>+VLOOKUP($B34,Gesamt!$A$5:$Q$312,9,FALSE)</f>
        <v>#N/A</v>
      </c>
      <c r="K34" s="10" t="e">
        <f>+VLOOKUP($B34,Gesamt!$A$5:$Q$312,10,FALSE)</f>
        <v>#N/A</v>
      </c>
      <c r="L34" s="10" t="e">
        <f>+VLOOKUP($B34,Gesamt!$A$5:$Q$312,11,FALSE)</f>
        <v>#N/A</v>
      </c>
      <c r="M34" s="10" t="e">
        <f>+VLOOKUP($B34,Gesamt!$A$5:$Q$312,12,FALSE)</f>
        <v>#N/A</v>
      </c>
      <c r="N34" s="10" t="e">
        <f>+VLOOKUP($B34,Gesamt!$A$5:$Q$312,13,FALSE)</f>
        <v>#N/A</v>
      </c>
      <c r="O34" s="10" t="e">
        <f>+VLOOKUP($B34,Gesamt!$A$5:$Q$312,14,FALSE)</f>
        <v>#N/A</v>
      </c>
      <c r="P34" s="10" t="e">
        <f>+VLOOKUP($B34,Gesamt!$A$5:$Q$312,15,FALSE)</f>
        <v>#N/A</v>
      </c>
      <c r="Q34" s="10" t="e">
        <f>+VLOOKUP($B34,Gesamt!$A$5:$Q$312,16,FALSE)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123"/>
      <c r="C35" s="2" t="e">
        <f>+VLOOKUP($B35,Gesamt!$A$5:$D$312,2,FALSE)</f>
        <v>#N/A</v>
      </c>
      <c r="D35" s="2" t="e">
        <f>+VLOOKUP($B35,Gesamt!$A$5:$D$312,3,FALSE)</f>
        <v>#N/A</v>
      </c>
      <c r="E35" s="1" t="e">
        <f>+VLOOKUP($B35,Gesamt!$A$5:$D$312,4,FALSE)</f>
        <v>#N/A</v>
      </c>
      <c r="F35" s="10" t="e">
        <f>+VLOOKUP($B35,Gesamt!$A$5:$F$312,5,FALSE)</f>
        <v>#N/A</v>
      </c>
      <c r="G35" s="10" t="e">
        <f>+VLOOKUP($B35,Gesamt!$A$5:$G$312,6,FALSE)</f>
        <v>#N/A</v>
      </c>
      <c r="H35" s="10" t="e">
        <f>+VLOOKUP($B35,Gesamt!$A$5:$H$312,7,FALSE)</f>
        <v>#N/A</v>
      </c>
      <c r="I35" s="10" t="e">
        <f>+VLOOKUP($B35,Gesamt!$A$5:$I$312,8,FALSE)</f>
        <v>#N/A</v>
      </c>
      <c r="J35" s="10" t="e">
        <f>+VLOOKUP($B35,Gesamt!$A$5:$Q$312,9,FALSE)</f>
        <v>#N/A</v>
      </c>
      <c r="K35" s="10" t="e">
        <f>+VLOOKUP($B35,Gesamt!$A$5:$Q$312,10,FALSE)</f>
        <v>#N/A</v>
      </c>
      <c r="L35" s="10" t="e">
        <f>+VLOOKUP($B35,Gesamt!$A$5:$Q$312,11,FALSE)</f>
        <v>#N/A</v>
      </c>
      <c r="M35" s="10" t="e">
        <f>+VLOOKUP($B35,Gesamt!$A$5:$Q$312,12,FALSE)</f>
        <v>#N/A</v>
      </c>
      <c r="N35" s="10" t="e">
        <f>+VLOOKUP($B35,Gesamt!$A$5:$Q$312,13,FALSE)</f>
        <v>#N/A</v>
      </c>
      <c r="O35" s="10" t="e">
        <f>+VLOOKUP($B35,Gesamt!$A$5:$Q$312,14,FALSE)</f>
        <v>#N/A</v>
      </c>
      <c r="P35" s="10" t="e">
        <f>+VLOOKUP($B35,Gesamt!$A$5:$Q$312,15,FALSE)</f>
        <v>#N/A</v>
      </c>
      <c r="Q35" s="10" t="e">
        <f>+VLOOKUP($B35,Gesamt!$A$5:$Q$312,16,FALSE)</f>
        <v>#N/A</v>
      </c>
      <c r="R35" s="10" t="e">
        <f>(F35*$F$4+G35*$G$4+H35*$H$4+I35*$I$4+J35*$J$4+K35*$K$4+L35*$F$4+M35*$G$4+N35*$H$4+O35*$I$4+P35*$J$4+Q35*$J$4)</f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123"/>
      <c r="C36" s="2" t="e">
        <f>+VLOOKUP($B36,Gesamt!$A$5:$D$312,2,FALSE)</f>
        <v>#N/A</v>
      </c>
      <c r="D36" s="2" t="e">
        <f>+VLOOKUP($B36,Gesamt!$A$5:$D$312,3,FALSE)</f>
        <v>#N/A</v>
      </c>
      <c r="E36" s="1" t="e">
        <f>+VLOOKUP($B36,Gesamt!$A$5:$D$312,4,FALSE)</f>
        <v>#N/A</v>
      </c>
      <c r="F36" s="10" t="e">
        <f>+VLOOKUP($B36,Gesamt!$A$5:$F$312,5,FALSE)</f>
        <v>#N/A</v>
      </c>
      <c r="G36" s="10" t="e">
        <f>+VLOOKUP($B36,Gesamt!$A$5:$G$312,6,FALSE)</f>
        <v>#N/A</v>
      </c>
      <c r="H36" s="10" t="e">
        <f>+VLOOKUP($B36,Gesamt!$A$5:$H$312,7,FALSE)</f>
        <v>#N/A</v>
      </c>
      <c r="I36" s="10" t="e">
        <f>+VLOOKUP($B36,Gesamt!$A$5:$I$312,8,FALSE)</f>
        <v>#N/A</v>
      </c>
      <c r="J36" s="10" t="e">
        <f>+VLOOKUP($B36,Gesamt!$A$5:$Q$312,9,FALSE)</f>
        <v>#N/A</v>
      </c>
      <c r="K36" s="10" t="e">
        <f>+VLOOKUP($B36,Gesamt!$A$5:$Q$312,10,FALSE)</f>
        <v>#N/A</v>
      </c>
      <c r="L36" s="10" t="e">
        <f>+VLOOKUP($B36,Gesamt!$A$5:$Q$312,11,FALSE)</f>
        <v>#N/A</v>
      </c>
      <c r="M36" s="10" t="e">
        <f>+VLOOKUP($B36,Gesamt!$A$5:$Q$312,12,FALSE)</f>
        <v>#N/A</v>
      </c>
      <c r="N36" s="10" t="e">
        <f>+VLOOKUP($B36,Gesamt!$A$5:$Q$312,13,FALSE)</f>
        <v>#N/A</v>
      </c>
      <c r="O36" s="10" t="e">
        <f>+VLOOKUP($B36,Gesamt!$A$5:$Q$312,14,FALSE)</f>
        <v>#N/A</v>
      </c>
      <c r="P36" s="10" t="e">
        <f>+VLOOKUP($B36,Gesamt!$A$5:$Q$312,15,FALSE)</f>
        <v>#N/A</v>
      </c>
      <c r="Q36" s="10" t="e">
        <f>+VLOOKUP($B36,Gesamt!$A$5:$Q$312,16,FALSE)</f>
        <v>#N/A</v>
      </c>
      <c r="R36" s="10" t="e">
        <f>(F36*$F$4+G36*$G$4+H36*$H$4+I36*$I$4+J36*$J$4+K36*$K$4+L36*$F$4+M36*$G$4+N36*$H$4+O36*$I$4+P36*$J$4+Q36*$J$4)</f>
        <v>#N/A</v>
      </c>
      <c r="S36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503</v>
      </c>
      <c r="C8" s="2" t="str">
        <f>+VLOOKUP($B8,Gesamt!$A$5:$D$312,2,FALSE)</f>
        <v>Marx</v>
      </c>
      <c r="D8" s="2" t="str">
        <f>+VLOOKUP($B8,Gesamt!$A$5:$D$312,3,FALSE)</f>
        <v>Fabian</v>
      </c>
      <c r="E8" s="1" t="str">
        <f>+VLOOKUP($B8,Gesamt!$A$5:$D$312,4,FALSE)</f>
        <v>ConAction</v>
      </c>
      <c r="F8" s="10" t="str">
        <f>+VLOOKUP($B8,Gesamt!$A$5:$F$312,5,FALSE)</f>
        <v>26,79</v>
      </c>
      <c r="G8" s="10" t="str">
        <f>+VLOOKUP($B8,Gesamt!$A$5:$G$312,6,FALSE)</f>
        <v>27,10</v>
      </c>
      <c r="H8" s="10" t="str">
        <f>+VLOOKUP($B8,Gesamt!$A$5:$H$312,7,FALSE)</f>
        <v>26,89</v>
      </c>
      <c r="I8" s="10" t="str">
        <f>+VLOOKUP($B8,Gesamt!$A$5:$I$312,8,FALSE)</f>
        <v>26,76</v>
      </c>
      <c r="J8" s="10" t="str">
        <f>+VLOOKUP($B8,Gesamt!$A$5:$Q$312,9,FALSE)</f>
        <v>27,08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>(F8*$F$4+G8*$G$4+H8*$H$4+I8*$I$4+J8*$J$4+K8*$K$4+L8*$F$4+M8*$G$4+N8*$H$4+O8*$I$4+P8*$J$4+Q8*$J$4)</f>
        <v>107.83</v>
      </c>
      <c r="S8" s="8">
        <f aca="true" t="shared" si="2" ref="S8:S17">IF(R8&gt;0,R8*-1,-1000)</f>
        <v>-107.83</v>
      </c>
    </row>
    <row r="9" spans="1:19" ht="12.75">
      <c r="A9" s="1" t="e">
        <f t="shared" si="1"/>
        <v>#N/A</v>
      </c>
      <c r="B9" s="122">
        <v>506</v>
      </c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>
        <v>511</v>
      </c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>
        <v>513</v>
      </c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6">IF(R8&gt;0,RANK(S8,S$1:S$65536),0)</f>
        <v>#N/A</v>
      </c>
      <c r="B8" s="123">
        <v>501</v>
      </c>
      <c r="C8" s="2" t="str">
        <f>+VLOOKUP($B8,Gesamt!$A$5:$D$312,2,FALSE)</f>
        <v>Schmidt</v>
      </c>
      <c r="D8" s="2" t="str">
        <f>+VLOOKUP($B8,Gesamt!$A$5:$D$312,3,FALSE)</f>
        <v>Marvin</v>
      </c>
      <c r="E8" s="1" t="str">
        <f>+VLOOKUP($B8,Gesamt!$A$5:$D$312,4,FALSE)</f>
        <v>Varel</v>
      </c>
      <c r="F8" s="10" t="str">
        <f>+VLOOKUP($B8,Gesamt!$A$5:$F$312,5,FALSE)</f>
        <v>26,85</v>
      </c>
      <c r="G8" s="10" t="str">
        <f>+VLOOKUP($B8,Gesamt!$A$5:$G$312,6,FALSE)</f>
        <v>27,13</v>
      </c>
      <c r="H8" s="10" t="str">
        <f>+VLOOKUP($B8,Gesamt!$A$5:$H$312,7,FALSE)</f>
        <v>26,80</v>
      </c>
      <c r="I8" s="10" t="str">
        <f>+VLOOKUP($B8,Gesamt!$A$5:$I$312,8,FALSE)</f>
        <v>27,03</v>
      </c>
      <c r="J8" s="10" t="str">
        <f>+VLOOKUP($B8,Gesamt!$A$5:$Q$312,9,FALSE)</f>
        <v>26,89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14">(F8*$F$4+G8*$G$4+H8*$H$4+I8*$I$4+J8*$J$4+K8*$K$4+L8*$F$4+M8*$G$4+N8*$H$4+O8*$I$4+P8*$J$4+Q8*$J$4)</f>
        <v>107.85</v>
      </c>
      <c r="S8" s="8">
        <f aca="true" t="shared" si="3" ref="S8:S14">IF(R8&gt;0,R8*-1,-1000)</f>
        <v>-107.85</v>
      </c>
    </row>
    <row r="9" spans="1:19" ht="12.75">
      <c r="A9" s="1" t="e">
        <f t="shared" si="1"/>
        <v>#N/A</v>
      </c>
      <c r="B9" s="123">
        <v>502</v>
      </c>
      <c r="C9" s="2" t="str">
        <f>+VLOOKUP($B9,Gesamt!$A$5:$D$312,2,FALSE)</f>
        <v>Meyer</v>
      </c>
      <c r="D9" s="2" t="str">
        <f>+VLOOKUP($B9,Gesamt!$A$5:$D$312,3,FALSE)</f>
        <v>Henry</v>
      </c>
      <c r="E9" s="1" t="str">
        <f>+VLOOKUP($B9,Gesamt!$A$5:$D$312,4,FALSE)</f>
        <v>Mettingen</v>
      </c>
      <c r="F9" s="10" t="str">
        <f>+VLOOKUP($B9,Gesamt!$A$5:$F$312,5,FALSE)</f>
        <v>26,90</v>
      </c>
      <c r="G9" s="10" t="str">
        <f>+VLOOKUP($B9,Gesamt!$A$5:$G$312,6,FALSE)</f>
        <v>27,04</v>
      </c>
      <c r="H9" s="10" t="str">
        <f>+VLOOKUP($B9,Gesamt!$A$5:$H$312,7,FALSE)</f>
        <v>26,93</v>
      </c>
      <c r="I9" s="10" t="str">
        <f>+VLOOKUP($B9,Gesamt!$A$5:$I$312,8,FALSE)</f>
        <v>26,92</v>
      </c>
      <c r="J9" s="10" t="str">
        <f>+VLOOKUP($B9,Gesamt!$A$5:$Q$312,9,FALSE)</f>
        <v>27,04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107.93</v>
      </c>
      <c r="S9" s="8">
        <f t="shared" si="3"/>
        <v>-107.93</v>
      </c>
    </row>
    <row r="10" spans="1:19" ht="12.75">
      <c r="A10" s="1" t="e">
        <f t="shared" si="1"/>
        <v>#N/A</v>
      </c>
      <c r="B10" s="123">
        <v>504</v>
      </c>
      <c r="C10" s="2" t="str">
        <f>+VLOOKUP($B10,Gesamt!$A$5:$D$312,2,FALSE)</f>
        <v>Schlösser</v>
      </c>
      <c r="D10" s="2" t="str">
        <f>+VLOOKUP($B10,Gesamt!$A$5:$D$312,3,FALSE)</f>
        <v>Timon</v>
      </c>
      <c r="E10" s="1" t="str">
        <f>+VLOOKUP($B10,Gesamt!$A$5:$D$312,4,FALSE)</f>
        <v>Stromberg</v>
      </c>
      <c r="F10" s="10" t="str">
        <f>+VLOOKUP($B10,Gesamt!$A$5:$F$312,5,FALSE)</f>
        <v>26,98</v>
      </c>
      <c r="G10" s="10" t="str">
        <f>+VLOOKUP($B10,Gesamt!$A$5:$G$312,6,FALSE)</f>
        <v>27,16</v>
      </c>
      <c r="H10" s="10" t="str">
        <f>+VLOOKUP($B10,Gesamt!$A$5:$H$312,7,FALSE)</f>
        <v>27,22</v>
      </c>
      <c r="I10" s="10" t="str">
        <f>+VLOOKUP($B10,Gesamt!$A$5:$I$312,8,FALSE)</f>
        <v>26,84</v>
      </c>
      <c r="J10" s="10" t="str">
        <f>+VLOOKUP($B10,Gesamt!$A$5:$Q$312,9,FALSE)</f>
        <v>27,25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108.47</v>
      </c>
      <c r="S10" s="8">
        <f t="shared" si="3"/>
        <v>-108.47</v>
      </c>
    </row>
    <row r="11" spans="1:19" ht="12.75">
      <c r="A11" s="1" t="e">
        <f t="shared" si="1"/>
        <v>#N/A</v>
      </c>
      <c r="B11" s="123">
        <v>505</v>
      </c>
      <c r="C11" s="2" t="str">
        <f>+VLOOKUP($B11,Gesamt!$A$5:$D$312,2,FALSE)</f>
        <v>Niessen</v>
      </c>
      <c r="D11" s="2" t="str">
        <f>+VLOOKUP($B11,Gesamt!$A$5:$D$312,3,FALSE)</f>
        <v>Nicolas</v>
      </c>
      <c r="E11" s="1" t="str">
        <f>+VLOOKUP($B11,Gesamt!$A$5:$D$312,4,FALSE)</f>
        <v>Simmerath</v>
      </c>
      <c r="F11" s="10" t="str">
        <f>+VLOOKUP($B11,Gesamt!$A$5:$F$312,5,FALSE)</f>
        <v>26,82</v>
      </c>
      <c r="G11" s="10" t="str">
        <f>+VLOOKUP($B11,Gesamt!$A$5:$G$312,6,FALSE)</f>
        <v>27,14</v>
      </c>
      <c r="H11" s="10" t="str">
        <f>+VLOOKUP($B11,Gesamt!$A$5:$H$312,7,FALSE)</f>
        <v>26,82</v>
      </c>
      <c r="I11" s="10" t="str">
        <f>+VLOOKUP($B11,Gesamt!$A$5:$I$312,8,FALSE)</f>
        <v>26,96</v>
      </c>
      <c r="J11" s="10" t="str">
        <f>+VLOOKUP($B11,Gesamt!$A$5:$Q$312,9,FALSE)</f>
        <v>27,03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107.95</v>
      </c>
      <c r="S11" s="8">
        <f t="shared" si="3"/>
        <v>-107.95</v>
      </c>
    </row>
    <row r="12" spans="1:19" ht="12.75">
      <c r="A12" s="1" t="e">
        <f t="shared" si="1"/>
        <v>#N/A</v>
      </c>
      <c r="B12" s="123">
        <v>507</v>
      </c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3">
        <v>510</v>
      </c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>
        <v>512</v>
      </c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>
        <v>514</v>
      </c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>(F15*$F$4+G15*$G$4+H15*$H$4+I15*$I$4+J15*$J$4+K15*$K$4+L15*$F$4+M15*$G$4+N15*$H$4+O15*$I$4+P15*$J$4+Q15*$J$4)</f>
        <v>#N/A</v>
      </c>
      <c r="S15" s="8" t="e">
        <f>IF(R15&gt;0,R15*-1,-1000)</f>
        <v>#N/A</v>
      </c>
    </row>
    <row r="16" spans="1:19" ht="12.75">
      <c r="A16" s="1" t="e">
        <f t="shared" si="1"/>
        <v>#N/A</v>
      </c>
      <c r="B16" s="123">
        <v>515</v>
      </c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>(F16*$F$4+G16*$G$4+H16*$H$4+I16*$I$4+J16*$J$4+K16*$K$4+L16*$F$4+M16*$G$4+N16*$H$4+O16*$I$4+P16*$J$4+Q16*$J$4)</f>
        <v>#N/A</v>
      </c>
      <c r="S16" s="8" t="e">
        <f>IF(R16&gt;0,R16*-1,-1000)</f>
        <v>#N/A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54" t="s">
        <v>91</v>
      </c>
      <c r="D1" s="154"/>
      <c r="E1" s="154"/>
      <c r="F1" s="154"/>
      <c r="G1" s="154"/>
      <c r="H1" s="154"/>
    </row>
    <row r="2" spans="3:8" ht="15">
      <c r="C2" s="154"/>
      <c r="D2" s="154"/>
      <c r="E2" s="154"/>
      <c r="F2" s="154"/>
      <c r="G2" s="154"/>
      <c r="H2" s="154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+VLOOKUP($A5,Gesamt!$A$5:$D$312,2,FALSE)</f>
        <v>#N/A</v>
      </c>
      <c r="C5" s="14" t="e">
        <f>+VLOOKUP($A5,Gesamt!$A$5:$D$312,3,FALSE)</f>
        <v>#N/A</v>
      </c>
      <c r="D5" s="13" t="e">
        <f>+VLOOKUP($A5,Gesamt!$A$5:$D$312,4,FALSE)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+VLOOKUP($A6,Gesamt!$A$5:$D$312,2,FALSE)</f>
        <v>#N/A</v>
      </c>
      <c r="C6" s="14" t="e">
        <f>+VLOOKUP($A6,Gesamt!$A$5:$D$312,3,FALSE)</f>
        <v>#N/A</v>
      </c>
      <c r="D6" s="13" t="e">
        <f>+VLOOKUP($A6,Gesamt!$A$5:$D$312,4,FALSE)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+VLOOKUP($A7,Gesamt!$A$5:$D$312,2,FALSE)</f>
        <v>#N/A</v>
      </c>
      <c r="C7" s="14" t="e">
        <f>+VLOOKUP($A7,Gesamt!$A$5:$D$312,3,FALSE)</f>
        <v>#N/A</v>
      </c>
      <c r="D7" s="13" t="e">
        <f>+VLOOKUP($A7,Gesamt!$A$5:$D$312,4,FALSE)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+VLOOKUP($A8,Gesamt!$A$5:$D$312,2,FALSE)</f>
        <v>#N/A</v>
      </c>
      <c r="C8" s="14" t="e">
        <f>+VLOOKUP($A8,Gesamt!$A$5:$D$312,3,FALSE)</f>
        <v>#N/A</v>
      </c>
      <c r="D8" s="13" t="e">
        <f>+VLOOKUP($A8,Gesamt!$A$5:$D$312,4,FALSE)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+VLOOKUP($A9,Gesamt!$A$5:$D$312,2,FALSE)</f>
        <v>#N/A</v>
      </c>
      <c r="C9" s="14" t="e">
        <f>+VLOOKUP($A9,Gesamt!$A$5:$D$312,3,FALSE)</f>
        <v>#N/A</v>
      </c>
      <c r="D9" s="13" t="e">
        <f>+VLOOKUP($A9,Gesamt!$A$5:$D$312,4,FALSE)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+VLOOKUP($A10,Gesamt!$A$5:$D$312,2,FALSE)</f>
        <v>#N/A</v>
      </c>
      <c r="C10" s="14" t="e">
        <f>+VLOOKUP($A10,Gesamt!$A$5:$D$312,3,FALSE)</f>
        <v>#N/A</v>
      </c>
      <c r="D10" s="13" t="e">
        <f>+VLOOKUP($A10,Gesamt!$A$5:$D$312,4,FALSE)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+VLOOKUP($A11,Gesamt!$A$5:$D$312,2,FALSE)</f>
        <v>#N/A</v>
      </c>
      <c r="C11" s="14" t="e">
        <f>+VLOOKUP($A11,Gesamt!$A$5:$D$312,3,FALSE)</f>
        <v>#N/A</v>
      </c>
      <c r="D11" s="13" t="e">
        <f>+VLOOKUP($A11,Gesamt!$A$5:$D$312,4,FALSE)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+VLOOKUP($A12,Gesamt!$A$5:$D$312,2,FALSE)</f>
        <v>#N/A</v>
      </c>
      <c r="C12" s="14" t="e">
        <f>+VLOOKUP($A12,Gesamt!$A$5:$D$312,3,FALSE)</f>
        <v>#N/A</v>
      </c>
      <c r="D12" s="13" t="e">
        <f>+VLOOKUP($A12,Gesamt!$A$5:$D$312,4,FALSE)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+VLOOKUP($A13,Gesamt!$A$5:$D$312,2,FALSE)</f>
        <v>#N/A</v>
      </c>
      <c r="C13" s="14" t="e">
        <f>+VLOOKUP($A13,Gesamt!$A$5:$D$312,3,FALSE)</f>
        <v>#N/A</v>
      </c>
      <c r="D13" s="13" t="e">
        <f>+VLOOKUP($A13,Gesamt!$A$5:$D$312,4,FALSE)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+VLOOKUP($A14,Gesamt!$A$5:$D$312,2,FALSE)</f>
        <v>#N/A</v>
      </c>
      <c r="C14" s="14" t="e">
        <f>+VLOOKUP($A14,Gesamt!$A$5:$D$312,3,FALSE)</f>
        <v>#N/A</v>
      </c>
      <c r="D14" s="13" t="e">
        <f>+VLOOKUP($A14,Gesamt!$A$5:$D$312,4,FALSE)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+VLOOKUP($A15,Gesamt!$A$5:$D$312,2,FALSE)</f>
        <v>#N/A</v>
      </c>
      <c r="C15" s="14" t="e">
        <f>+VLOOKUP($A15,Gesamt!$A$5:$D$312,3,FALSE)</f>
        <v>#N/A</v>
      </c>
      <c r="D15" s="13" t="e">
        <f>+VLOOKUP($A15,Gesamt!$A$5:$D$312,4,FALSE)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+VLOOKUP($A16,Gesamt!$A$5:$D$312,2,FALSE)</f>
        <v>#N/A</v>
      </c>
      <c r="C16" s="14" t="e">
        <f>+VLOOKUP($A16,Gesamt!$A$5:$D$312,3,FALSE)</f>
        <v>#N/A</v>
      </c>
      <c r="D16" s="13" t="e">
        <f>+VLOOKUP($A16,Gesamt!$A$5:$D$312,4,FALSE)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+VLOOKUP($A17,Gesamt!$A$5:$D$312,2,FALSE)</f>
        <v>#N/A</v>
      </c>
      <c r="C17" s="14" t="e">
        <f>+VLOOKUP($A17,Gesamt!$A$5:$D$312,3,FALSE)</f>
        <v>#N/A</v>
      </c>
      <c r="D17" s="13" t="e">
        <f>+VLOOKUP($A17,Gesamt!$A$5:$D$312,4,FALSE)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+VLOOKUP($A18,Gesamt!$A$5:$D$312,2,FALSE)</f>
        <v>#N/A</v>
      </c>
      <c r="C18" s="14" t="e">
        <f>+VLOOKUP($A18,Gesamt!$A$5:$D$312,3,FALSE)</f>
        <v>#N/A</v>
      </c>
      <c r="D18" s="13" t="e">
        <f>+VLOOKUP($A18,Gesamt!$A$5:$D$312,4,FALSE)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+VLOOKUP($A19,Gesamt!$A$5:$D$312,2,FALSE)</f>
        <v>#N/A</v>
      </c>
      <c r="C19" s="14" t="e">
        <f>+VLOOKUP($A19,Gesamt!$A$5:$D$312,3,FALSE)</f>
        <v>#N/A</v>
      </c>
      <c r="D19" s="13" t="e">
        <f>+VLOOKUP($A19,Gesamt!$A$5:$D$312,4,FALSE)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+VLOOKUP($A20,Gesamt!$A$5:$D$312,2,FALSE)</f>
        <v>#N/A</v>
      </c>
      <c r="C20" s="14" t="e">
        <f>+VLOOKUP($A20,Gesamt!$A$5:$D$312,3,FALSE)</f>
        <v>#N/A</v>
      </c>
      <c r="D20" s="13" t="e">
        <f>+VLOOKUP($A20,Gesamt!$A$5:$D$312,4,FALSE)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+VLOOKUP($A21,Gesamt!$A$5:$D$312,2,FALSE)</f>
        <v>#N/A</v>
      </c>
      <c r="C21" s="14" t="e">
        <f>+VLOOKUP($A21,Gesamt!$A$5:$D$312,3,FALSE)</f>
        <v>#N/A</v>
      </c>
      <c r="D21" s="13" t="e">
        <f>+VLOOKUP($A21,Gesamt!$A$5:$D$312,4,FALSE)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+VLOOKUP($A22,Gesamt!$A$5:$D$312,2,FALSE)</f>
        <v>#N/A</v>
      </c>
      <c r="C22" s="14" t="e">
        <f>+VLOOKUP($A22,Gesamt!$A$5:$D$312,3,FALSE)</f>
        <v>#N/A</v>
      </c>
      <c r="D22" s="13" t="e">
        <f>+VLOOKUP($A22,Gesamt!$A$5:$D$312,4,FALSE)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+VLOOKUP($A23,Gesamt!$A$5:$D$312,2,FALSE)</f>
        <v>#N/A</v>
      </c>
      <c r="C23" s="14" t="e">
        <f>+VLOOKUP($A23,Gesamt!$A$5:$D$312,3,FALSE)</f>
        <v>#N/A</v>
      </c>
      <c r="D23" s="13" t="e">
        <f>+VLOOKUP($A23,Gesamt!$A$5:$D$312,4,FALSE)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+VLOOKUP($A24,Gesamt!$A$5:$D$312,2,FALSE)</f>
        <v>#N/A</v>
      </c>
      <c r="C24" s="14" t="e">
        <f>+VLOOKUP($A24,Gesamt!$A$5:$D$312,3,FALSE)</f>
        <v>#N/A</v>
      </c>
      <c r="D24" s="13" t="e">
        <f>+VLOOKUP($A24,Gesamt!$A$5:$D$312,4,FALSE)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+VLOOKUP($A25,Gesamt!$A$5:$D$312,2,FALSE)</f>
        <v>#N/A</v>
      </c>
      <c r="C25" s="14" t="e">
        <f>+VLOOKUP($A25,Gesamt!$A$5:$D$312,3,FALSE)</f>
        <v>#N/A</v>
      </c>
      <c r="D25" s="13" t="e">
        <f>+VLOOKUP($A25,Gesamt!$A$5:$D$312,4,FALSE)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+VLOOKUP($A26,Gesamt!$A$5:$D$312,2,FALSE)</f>
        <v>#N/A</v>
      </c>
      <c r="C26" s="14" t="e">
        <f>+VLOOKUP($A26,Gesamt!$A$5:$D$312,3,FALSE)</f>
        <v>#N/A</v>
      </c>
      <c r="D26" s="13" t="e">
        <f>+VLOOKUP($A26,Gesamt!$A$5:$D$312,4,FALSE)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+VLOOKUP($A27,Gesamt!$A$5:$D$312,2,FALSE)</f>
        <v>#N/A</v>
      </c>
      <c r="C27" s="14" t="e">
        <f>+VLOOKUP($A27,Gesamt!$A$5:$D$312,3,FALSE)</f>
        <v>#N/A</v>
      </c>
      <c r="D27" s="13" t="e">
        <f>+VLOOKUP($A27,Gesamt!$A$5:$D$312,4,FALSE)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+VLOOKUP($A28,Gesamt!$A$5:$D$312,2,FALSE)</f>
        <v>#N/A</v>
      </c>
      <c r="C28" s="14" t="e">
        <f>+VLOOKUP($A28,Gesamt!$A$5:$D$312,3,FALSE)</f>
        <v>#N/A</v>
      </c>
      <c r="D28" s="13" t="e">
        <f>+VLOOKUP($A28,Gesamt!$A$5:$D$312,4,FALSE)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+VLOOKUP($A29,Gesamt!$A$5:$D$312,2,FALSE)</f>
        <v>#N/A</v>
      </c>
      <c r="C29" s="14" t="e">
        <f>+VLOOKUP($A29,Gesamt!$A$5:$D$312,3,FALSE)</f>
        <v>#N/A</v>
      </c>
      <c r="D29" s="13" t="e">
        <f>+VLOOKUP($A29,Gesamt!$A$5:$D$312,4,FALSE)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+VLOOKUP($A30,Gesamt!$A$5:$D$312,2,FALSE)</f>
        <v>#N/A</v>
      </c>
      <c r="C30" s="14" t="e">
        <f>+VLOOKUP($A30,Gesamt!$A$5:$D$312,3,FALSE)</f>
        <v>#N/A</v>
      </c>
      <c r="D30" s="13" t="e">
        <f>+VLOOKUP($A30,Gesamt!$A$5:$D$312,4,FALSE)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+VLOOKUP($A31,Gesamt!$A$5:$D$312,2,FALSE)</f>
        <v>#N/A</v>
      </c>
      <c r="C31" s="14" t="e">
        <f>+VLOOKUP($A31,Gesamt!$A$5:$D$312,3,FALSE)</f>
        <v>#N/A</v>
      </c>
      <c r="D31" s="13" t="e">
        <f>+VLOOKUP($A31,Gesamt!$A$5:$D$312,4,FALSE)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+VLOOKUP($A32,Gesamt!$A$5:$D$312,2,FALSE)</f>
        <v>#N/A</v>
      </c>
      <c r="C32" s="14" t="e">
        <f>+VLOOKUP($A32,Gesamt!$A$5:$D$312,3,FALSE)</f>
        <v>#N/A</v>
      </c>
      <c r="D32" s="13" t="e">
        <f>+VLOOKUP($A32,Gesamt!$A$5:$D$312,4,FALSE)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+VLOOKUP($A33,Gesamt!$A$5:$D$312,2,FALSE)</f>
        <v>#N/A</v>
      </c>
      <c r="C33" s="14" t="e">
        <f>+VLOOKUP($A33,Gesamt!$A$5:$D$312,3,FALSE)</f>
        <v>#N/A</v>
      </c>
      <c r="D33" s="13" t="e">
        <f>+VLOOKUP($A33,Gesamt!$A$5:$D$312,4,FALSE)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+VLOOKUP($A34,Gesamt!$A$5:$D$312,2,FALSE)</f>
        <v>#N/A</v>
      </c>
      <c r="C34" s="14" t="e">
        <f>+VLOOKUP($A34,Gesamt!$A$5:$D$312,3,FALSE)</f>
        <v>#N/A</v>
      </c>
      <c r="D34" s="13" t="e">
        <f>+VLOOKUP($A34,Gesamt!$A$5:$D$312,4,FALSE)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+VLOOKUP($A35,Gesamt!$A$5:$D$312,2,FALSE)</f>
        <v>#N/A</v>
      </c>
      <c r="C35" s="14" t="e">
        <f>+VLOOKUP($A35,Gesamt!$A$5:$D$312,3,FALSE)</f>
        <v>#N/A</v>
      </c>
      <c r="D35" s="13" t="e">
        <f>+VLOOKUP($A35,Gesamt!$A$5:$D$312,4,FALSE)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+VLOOKUP($A36,Gesamt!$A$5:$D$312,2,FALSE)</f>
        <v>#N/A</v>
      </c>
      <c r="C36" s="14" t="e">
        <f>+VLOOKUP($A36,Gesamt!$A$5:$D$312,3,FALSE)</f>
        <v>#N/A</v>
      </c>
      <c r="D36" s="13" t="e">
        <f>+VLOOKUP($A36,Gesamt!$A$5:$D$312,4,FALSE)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+VLOOKUP($A37,Gesamt!$A$5:$D$312,2,FALSE)</f>
        <v>#N/A</v>
      </c>
      <c r="C37" s="14" t="e">
        <f>+VLOOKUP($A37,Gesamt!$A$5:$D$312,3,FALSE)</f>
        <v>#N/A</v>
      </c>
      <c r="D37" s="13" t="e">
        <f>+VLOOKUP($A37,Gesamt!$A$5:$D$312,4,FALSE)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+VLOOKUP($A38,Gesamt!$A$5:$D$312,2,FALSE)</f>
        <v>#N/A</v>
      </c>
      <c r="C38" s="14" t="e">
        <f>+VLOOKUP($A38,Gesamt!$A$5:$D$312,3,FALSE)</f>
        <v>#N/A</v>
      </c>
      <c r="D38" s="13" t="e">
        <f>+VLOOKUP($A38,Gesamt!$A$5:$D$312,4,FALSE)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+VLOOKUP($A39,Gesamt!$A$5:$D$312,2,FALSE)</f>
        <v>#N/A</v>
      </c>
      <c r="C39" s="14" t="e">
        <f>+VLOOKUP($A39,Gesamt!$A$5:$D$312,3,FALSE)</f>
        <v>#N/A</v>
      </c>
      <c r="D39" s="13" t="e">
        <f>+VLOOKUP($A39,Gesamt!$A$5:$D$312,4,FALSE)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+VLOOKUP($A40,Gesamt!$A$5:$D$312,2,FALSE)</f>
        <v>#N/A</v>
      </c>
      <c r="C40" s="14" t="e">
        <f>+VLOOKUP($A40,Gesamt!$A$5:$D$312,3,FALSE)</f>
        <v>#N/A</v>
      </c>
      <c r="D40" s="13" t="e">
        <f>+VLOOKUP($A40,Gesamt!$A$5:$D$312,4,FALSE)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+VLOOKUP($A41,Gesamt!$A$5:$D$312,2,FALSE)</f>
        <v>#N/A</v>
      </c>
      <c r="C41" s="14" t="e">
        <f>+VLOOKUP($A41,Gesamt!$A$5:$D$312,3,FALSE)</f>
        <v>#N/A</v>
      </c>
      <c r="D41" s="13" t="e">
        <f>+VLOOKUP($A41,Gesamt!$A$5:$D$312,4,FALSE)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+VLOOKUP($A42,Gesamt!$A$5:$D$312,2,FALSE)</f>
        <v>#N/A</v>
      </c>
      <c r="C42" s="14" t="e">
        <f>+VLOOKUP($A42,Gesamt!$A$5:$D$312,3,FALSE)</f>
        <v>#N/A</v>
      </c>
      <c r="D42" s="13" t="e">
        <f>+VLOOKUP($A42,Gesamt!$A$5:$D$312,4,FALSE)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+VLOOKUP($A43,Gesamt!$A$5:$D$312,2,FALSE)</f>
        <v>#N/A</v>
      </c>
      <c r="C43" s="14" t="e">
        <f>+VLOOKUP($A43,Gesamt!$A$5:$D$312,3,FALSE)</f>
        <v>#N/A</v>
      </c>
      <c r="D43" s="13" t="e">
        <f>+VLOOKUP($A43,Gesamt!$A$5:$D$312,4,FALSE)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+VLOOKUP($A44,Gesamt!$A$5:$D$312,2,FALSE)</f>
        <v>#N/A</v>
      </c>
      <c r="C44" s="14" t="e">
        <f>+VLOOKUP($A44,Gesamt!$A$5:$D$312,3,FALSE)</f>
        <v>#N/A</v>
      </c>
      <c r="D44" s="13" t="e">
        <f>+VLOOKUP($A44,Gesamt!$A$5:$D$312,4,FALSE)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+VLOOKUP($A45,Gesamt!$A$5:$D$312,2,FALSE)</f>
        <v>#N/A</v>
      </c>
      <c r="C45" s="14" t="e">
        <f>+VLOOKUP($A45,Gesamt!$A$5:$D$312,3,FALSE)</f>
        <v>#N/A</v>
      </c>
      <c r="D45" s="13" t="e">
        <f>+VLOOKUP($A45,Gesamt!$A$5:$D$312,4,FALSE)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+VLOOKUP($A46,Gesamt!$A$5:$D$312,2,FALSE)</f>
        <v>#N/A</v>
      </c>
      <c r="C46" s="14" t="e">
        <f>+VLOOKUP($A46,Gesamt!$A$5:$D$312,3,FALSE)</f>
        <v>#N/A</v>
      </c>
      <c r="D46" s="13" t="e">
        <f>+VLOOKUP($A46,Gesamt!$A$5:$D$312,4,FALSE)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+VLOOKUP($A47,Gesamt!$A$5:$D$312,2,FALSE)</f>
        <v>#N/A</v>
      </c>
      <c r="C47" s="14" t="e">
        <f>+VLOOKUP($A47,Gesamt!$A$5:$D$312,3,FALSE)</f>
        <v>#N/A</v>
      </c>
      <c r="D47" s="13" t="e">
        <f>+VLOOKUP($A47,Gesamt!$A$5:$D$312,4,FALSE)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+VLOOKUP($A48,Gesamt!$A$5:$D$312,2,FALSE)</f>
        <v>#N/A</v>
      </c>
      <c r="C48" s="14" t="e">
        <f>+VLOOKUP($A48,Gesamt!$A$5:$D$312,3,FALSE)</f>
        <v>#N/A</v>
      </c>
      <c r="D48" s="13" t="e">
        <f>+VLOOKUP($A48,Gesamt!$A$5:$D$312,4,FALSE)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+VLOOKUP($A49,Gesamt!$A$5:$D$312,2,FALSE)</f>
        <v>#N/A</v>
      </c>
      <c r="C49" s="14" t="e">
        <f>+VLOOKUP($A49,Gesamt!$A$5:$D$312,3,FALSE)</f>
        <v>#N/A</v>
      </c>
      <c r="D49" s="13" t="e">
        <f>+VLOOKUP($A49,Gesamt!$A$5:$D$312,4,FALSE)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+VLOOKUP($A50,Gesamt!$A$5:$D$312,2,FALSE)</f>
        <v>#N/A</v>
      </c>
      <c r="C50" s="14" t="e">
        <f>+VLOOKUP($A50,Gesamt!$A$5:$D$312,3,FALSE)</f>
        <v>#N/A</v>
      </c>
      <c r="D50" s="13" t="e">
        <f>+VLOOKUP($A50,Gesamt!$A$5:$D$312,4,FALSE)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+VLOOKUP($A51,Gesamt!$A$5:$D$312,2,FALSE)</f>
        <v>#N/A</v>
      </c>
      <c r="C51" s="14" t="e">
        <f>+VLOOKUP($A51,Gesamt!$A$5:$D$312,3,FALSE)</f>
        <v>#N/A</v>
      </c>
      <c r="D51" s="13" t="e">
        <f>+VLOOKUP($A51,Gesamt!$A$5:$D$312,4,FALSE)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+VLOOKUP($A52,Gesamt!$A$5:$D$312,2,FALSE)</f>
        <v>#N/A</v>
      </c>
      <c r="C52" s="14" t="e">
        <f>+VLOOKUP($A52,Gesamt!$A$5:$D$312,3,FALSE)</f>
        <v>#N/A</v>
      </c>
      <c r="D52" s="13" t="e">
        <f>+VLOOKUP($A52,Gesamt!$A$5:$D$312,4,FALSE)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+VLOOKUP($A53,Gesamt!$A$5:$D$312,2,FALSE)</f>
        <v>#N/A</v>
      </c>
      <c r="C53" s="14" t="e">
        <f>+VLOOKUP($A53,Gesamt!$A$5:$D$312,3,FALSE)</f>
        <v>#N/A</v>
      </c>
      <c r="D53" s="13" t="e">
        <f>+VLOOKUP($A53,Gesamt!$A$5:$D$312,4,FALSE)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+VLOOKUP($A54,Gesamt!$A$5:$D$312,2,FALSE)</f>
        <v>#N/A</v>
      </c>
      <c r="C54" s="14" t="e">
        <f>+VLOOKUP($A54,Gesamt!$A$5:$D$312,3,FALSE)</f>
        <v>#N/A</v>
      </c>
      <c r="D54" s="13" t="e">
        <f>+VLOOKUP($A54,Gesamt!$A$5:$D$312,4,FALSE)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+VLOOKUP($A55,Gesamt!$A$5:$D$312,2,FALSE)</f>
        <v>#N/A</v>
      </c>
      <c r="C55" s="14" t="e">
        <f>+VLOOKUP($A55,Gesamt!$A$5:$D$312,3,FALSE)</f>
        <v>#N/A</v>
      </c>
      <c r="D55" s="13" t="e">
        <f>+VLOOKUP($A55,Gesamt!$A$5:$D$312,4,FALSE)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+VLOOKUP($A56,Gesamt!$A$5:$D$312,2,FALSE)</f>
        <v>#N/A</v>
      </c>
      <c r="C56" s="14" t="e">
        <f>+VLOOKUP($A56,Gesamt!$A$5:$D$312,3,FALSE)</f>
        <v>#N/A</v>
      </c>
      <c r="D56" s="13" t="e">
        <f>+VLOOKUP($A56,Gesamt!$A$5:$D$312,4,FALSE)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+VLOOKUP($A57,Gesamt!$A$5:$D$312,2,FALSE)</f>
        <v>#N/A</v>
      </c>
      <c r="C57" s="14" t="e">
        <f>+VLOOKUP($A57,Gesamt!$A$5:$D$312,3,FALSE)</f>
        <v>#N/A</v>
      </c>
      <c r="D57" s="13" t="e">
        <f>+VLOOKUP($A57,Gesamt!$A$5:$D$312,4,FALSE)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+VLOOKUP($A58,Gesamt!$A$5:$D$312,2,FALSE)</f>
        <v>#N/A</v>
      </c>
      <c r="C58" s="14" t="e">
        <f>+VLOOKUP($A58,Gesamt!$A$5:$D$312,3,FALSE)</f>
        <v>#N/A</v>
      </c>
      <c r="D58" s="13" t="e">
        <f>+VLOOKUP($A58,Gesamt!$A$5:$D$312,4,FALSE)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+VLOOKUP($A59,Gesamt!$A$5:$D$312,2,FALSE)</f>
        <v>#N/A</v>
      </c>
      <c r="C59" s="14" t="e">
        <f>+VLOOKUP($A59,Gesamt!$A$5:$D$312,3,FALSE)</f>
        <v>#N/A</v>
      </c>
      <c r="D59" s="13" t="e">
        <f>+VLOOKUP($A59,Gesamt!$A$5:$D$312,4,FALSE)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+VLOOKUP($A60,Gesamt!$A$5:$D$312,2,FALSE)</f>
        <v>#N/A</v>
      </c>
      <c r="C60" s="14" t="e">
        <f>+VLOOKUP($A60,Gesamt!$A$5:$D$312,3,FALSE)</f>
        <v>#N/A</v>
      </c>
      <c r="D60" s="13" t="e">
        <f>+VLOOKUP($A60,Gesamt!$A$5:$D$312,4,FALSE)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+VLOOKUP($A61,Gesamt!$A$5:$D$312,2,FALSE)</f>
        <v>#N/A</v>
      </c>
      <c r="C61" s="14" t="e">
        <f>+VLOOKUP($A61,Gesamt!$A$5:$D$312,3,FALSE)</f>
        <v>#N/A</v>
      </c>
      <c r="D61" s="13" t="e">
        <f>+VLOOKUP($A61,Gesamt!$A$5:$D$312,4,FALSE)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+VLOOKUP($A62,Gesamt!$A$5:$D$312,2,FALSE)</f>
        <v>#N/A</v>
      </c>
      <c r="C62" s="14" t="e">
        <f>+VLOOKUP($A62,Gesamt!$A$5:$D$312,3,FALSE)</f>
        <v>#N/A</v>
      </c>
      <c r="D62" s="13" t="e">
        <f>+VLOOKUP($A62,Gesamt!$A$5:$D$312,4,FALSE)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+VLOOKUP($A63,Gesamt!$A$5:$D$312,2,FALSE)</f>
        <v>#N/A</v>
      </c>
      <c r="C63" s="14" t="e">
        <f>+VLOOKUP($A63,Gesamt!$A$5:$D$312,3,FALSE)</f>
        <v>#N/A</v>
      </c>
      <c r="D63" s="13" t="e">
        <f>+VLOOKUP($A63,Gesamt!$A$5:$D$312,4,FALSE)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+VLOOKUP($A64,Gesamt!$A$5:$D$312,2,FALSE)</f>
        <v>#N/A</v>
      </c>
      <c r="C64" s="14" t="e">
        <f>+VLOOKUP($A64,Gesamt!$A$5:$D$312,3,FALSE)</f>
        <v>#N/A</v>
      </c>
      <c r="D64" s="13" t="e">
        <f>+VLOOKUP($A64,Gesamt!$A$5:$D$312,4,FALSE)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+VLOOKUP($A65,Gesamt!$A$5:$D$312,2,FALSE)</f>
        <v>#N/A</v>
      </c>
      <c r="C65" s="14" t="e">
        <f>+VLOOKUP($A65,Gesamt!$A$5:$D$312,3,FALSE)</f>
        <v>#N/A</v>
      </c>
      <c r="D65" s="13" t="e">
        <f>+VLOOKUP($A65,Gesamt!$A$5:$D$312,4,FALSE)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+VLOOKUP($A66,Gesamt!$A$5:$D$312,2,FALSE)</f>
        <v>#N/A</v>
      </c>
      <c r="C66" s="14" t="e">
        <f>+VLOOKUP($A66,Gesamt!$A$5:$D$312,3,FALSE)</f>
        <v>#N/A</v>
      </c>
      <c r="D66" s="13" t="e">
        <f>+VLOOKUP($A66,Gesamt!$A$5:$D$312,4,FALSE)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+VLOOKUP($A67,Gesamt!$A$5:$D$312,2,FALSE)</f>
        <v>#N/A</v>
      </c>
      <c r="C67" s="14" t="e">
        <f>+VLOOKUP($A67,Gesamt!$A$5:$D$312,3,FALSE)</f>
        <v>#N/A</v>
      </c>
      <c r="D67" s="13" t="e">
        <f>+VLOOKUP($A67,Gesamt!$A$5:$D$312,4,FALSE)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+VLOOKUP($A68,Gesamt!$A$5:$D$312,2,FALSE)</f>
        <v>#N/A</v>
      </c>
      <c r="C68" s="14" t="e">
        <f>+VLOOKUP($A68,Gesamt!$A$5:$D$312,3,FALSE)</f>
        <v>#N/A</v>
      </c>
      <c r="D68" s="13" t="e">
        <f>+VLOOKUP($A68,Gesamt!$A$5:$D$312,4,FALSE)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+VLOOKUP($A69,Gesamt!$A$5:$D$312,2,FALSE)</f>
        <v>#N/A</v>
      </c>
      <c r="C69" s="14" t="e">
        <f>+VLOOKUP($A69,Gesamt!$A$5:$D$312,3,FALSE)</f>
        <v>#N/A</v>
      </c>
      <c r="D69" s="13" t="e">
        <f>+VLOOKUP($A69,Gesamt!$A$5:$D$312,4,FALSE)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+VLOOKUP($A70,Gesamt!$A$5:$D$312,2,FALSE)</f>
        <v>#N/A</v>
      </c>
      <c r="C70" s="14" t="e">
        <f>+VLOOKUP($A70,Gesamt!$A$5:$D$312,3,FALSE)</f>
        <v>#N/A</v>
      </c>
      <c r="D70" s="13" t="e">
        <f>+VLOOKUP($A70,Gesamt!$A$5:$D$312,4,FALSE)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+VLOOKUP($A71,Gesamt!$A$5:$D$312,2,FALSE)</f>
        <v>#N/A</v>
      </c>
      <c r="C71" s="14" t="e">
        <f>+VLOOKUP($A71,Gesamt!$A$5:$D$312,3,FALSE)</f>
        <v>#N/A</v>
      </c>
      <c r="D71" s="13" t="e">
        <f>+VLOOKUP($A71,Gesamt!$A$5:$D$312,4,FALSE)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+VLOOKUP($A72,Gesamt!$A$5:$D$312,2,FALSE)</f>
        <v>#N/A</v>
      </c>
      <c r="C72" s="14" t="e">
        <f>+VLOOKUP($A72,Gesamt!$A$5:$D$312,3,FALSE)</f>
        <v>#N/A</v>
      </c>
      <c r="D72" s="13" t="e">
        <f>+VLOOKUP($A72,Gesamt!$A$5:$D$312,4,FALSE)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+VLOOKUP($A73,Gesamt!$A$5:$D$312,2,FALSE)</f>
        <v>#N/A</v>
      </c>
      <c r="C73" s="14" t="e">
        <f>+VLOOKUP($A73,Gesamt!$A$5:$D$312,3,FALSE)</f>
        <v>#N/A</v>
      </c>
      <c r="D73" s="13" t="e">
        <f>+VLOOKUP($A73,Gesamt!$A$5:$D$312,4,FALSE)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+VLOOKUP($A74,Gesamt!$A$5:$D$312,2,FALSE)</f>
        <v>#N/A</v>
      </c>
      <c r="C74" s="14" t="e">
        <f>+VLOOKUP($A74,Gesamt!$A$5:$D$312,3,FALSE)</f>
        <v>#N/A</v>
      </c>
      <c r="D74" s="13" t="e">
        <f>+VLOOKUP($A74,Gesamt!$A$5:$D$312,4,FALSE)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+VLOOKUP($A75,Gesamt!$A$5:$D$312,2,FALSE)</f>
        <v>#N/A</v>
      </c>
      <c r="C75" s="14" t="e">
        <f>+VLOOKUP($A75,Gesamt!$A$5:$D$312,3,FALSE)</f>
        <v>#N/A</v>
      </c>
      <c r="D75" s="13" t="e">
        <f>+VLOOKUP($A75,Gesamt!$A$5:$D$312,4,FALSE)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+VLOOKUP($A76,Gesamt!$A$5:$D$312,2,FALSE)</f>
        <v>#N/A</v>
      </c>
      <c r="C76" s="14" t="e">
        <f>+VLOOKUP($A76,Gesamt!$A$5:$D$312,3,FALSE)</f>
        <v>#N/A</v>
      </c>
      <c r="D76" s="13" t="e">
        <f>+VLOOKUP($A76,Gesamt!$A$5:$D$312,4,FALSE)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+VLOOKUP($A77,Gesamt!$A$5:$D$312,2,FALSE)</f>
        <v>#N/A</v>
      </c>
      <c r="C77" s="14" t="e">
        <f>+VLOOKUP($A77,Gesamt!$A$5:$D$312,3,FALSE)</f>
        <v>#N/A</v>
      </c>
      <c r="D77" s="13" t="e">
        <f>+VLOOKUP($A77,Gesamt!$A$5:$D$312,4,FALSE)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+VLOOKUP($A78,Gesamt!$A$5:$D$312,2,FALSE)</f>
        <v>#N/A</v>
      </c>
      <c r="C78" s="14" t="e">
        <f>+VLOOKUP($A78,Gesamt!$A$5:$D$312,3,FALSE)</f>
        <v>#N/A</v>
      </c>
      <c r="D78" s="13" t="e">
        <f>+VLOOKUP($A78,Gesamt!$A$5:$D$312,4,FALSE)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+VLOOKUP($A79,Gesamt!$A$5:$D$312,2,FALSE)</f>
        <v>#N/A</v>
      </c>
      <c r="C79" s="14" t="e">
        <f>+VLOOKUP($A79,Gesamt!$A$5:$D$312,3,FALSE)</f>
        <v>#N/A</v>
      </c>
      <c r="D79" s="13" t="e">
        <f>+VLOOKUP($A79,Gesamt!$A$5:$D$312,4,FALSE)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+VLOOKUP($A80,Gesamt!$A$5:$D$312,2,FALSE)</f>
        <v>#N/A</v>
      </c>
      <c r="C80" s="14" t="e">
        <f>+VLOOKUP($A80,Gesamt!$A$5:$D$312,3,FALSE)</f>
        <v>#N/A</v>
      </c>
      <c r="D80" s="13" t="e">
        <f>+VLOOKUP($A80,Gesamt!$A$5:$D$312,4,FALSE)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+VLOOKUP($A81,Gesamt!$A$5:$D$312,2,FALSE)</f>
        <v>#N/A</v>
      </c>
      <c r="C81" s="14" t="e">
        <f>+VLOOKUP($A81,Gesamt!$A$5:$D$312,3,FALSE)</f>
        <v>#N/A</v>
      </c>
      <c r="D81" s="13" t="e">
        <f>+VLOOKUP($A81,Gesamt!$A$5:$D$312,4,FALSE)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+VLOOKUP($A82,Gesamt!$A$5:$D$312,2,FALSE)</f>
        <v>#N/A</v>
      </c>
      <c r="C82" s="14" t="e">
        <f>+VLOOKUP($A82,Gesamt!$A$5:$D$312,3,FALSE)</f>
        <v>#N/A</v>
      </c>
      <c r="D82" s="13" t="e">
        <f>+VLOOKUP($A82,Gesamt!$A$5:$D$312,4,FALSE)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+VLOOKUP($A83,Gesamt!$A$5:$D$312,2,FALSE)</f>
        <v>#N/A</v>
      </c>
      <c r="C83" s="14" t="e">
        <f>+VLOOKUP($A83,Gesamt!$A$5:$D$312,3,FALSE)</f>
        <v>#N/A</v>
      </c>
      <c r="D83" s="13" t="e">
        <f>+VLOOKUP($A83,Gesamt!$A$5:$D$312,4,FALSE)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+VLOOKUP($A84,Gesamt!$A$5:$D$312,2,FALSE)</f>
        <v>#N/A</v>
      </c>
      <c r="C84" s="14" t="e">
        <f>+VLOOKUP($A84,Gesamt!$A$5:$D$312,3,FALSE)</f>
        <v>#N/A</v>
      </c>
      <c r="D84" s="13" t="e">
        <f>+VLOOKUP($A84,Gesamt!$A$5:$D$312,4,FALSE)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+VLOOKUP($A85,Gesamt!$A$5:$D$312,2,FALSE)</f>
        <v>#N/A</v>
      </c>
      <c r="C85" s="14" t="e">
        <f>+VLOOKUP($A85,Gesamt!$A$5:$D$312,3,FALSE)</f>
        <v>#N/A</v>
      </c>
      <c r="D85" s="13" t="e">
        <f>+VLOOKUP($A85,Gesamt!$A$5:$D$312,4,FALSE)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+VLOOKUP($A86,Gesamt!$A$5:$D$312,2,FALSE)</f>
        <v>#N/A</v>
      </c>
      <c r="C86" s="14" t="e">
        <f>+VLOOKUP($A86,Gesamt!$A$5:$D$312,3,FALSE)</f>
        <v>#N/A</v>
      </c>
      <c r="D86" s="13" t="e">
        <f>+VLOOKUP($A86,Gesamt!$A$5:$D$312,4,FALSE)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+VLOOKUP($A87,Gesamt!$A$5:$D$312,2,FALSE)</f>
        <v>#N/A</v>
      </c>
      <c r="C87" s="14" t="e">
        <f>+VLOOKUP($A87,Gesamt!$A$5:$D$312,3,FALSE)</f>
        <v>#N/A</v>
      </c>
      <c r="D87" s="13" t="e">
        <f>+VLOOKUP($A87,Gesamt!$A$5:$D$312,4,FALSE)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+VLOOKUP($A88,Gesamt!$A$5:$D$312,2,FALSE)</f>
        <v>#N/A</v>
      </c>
      <c r="C88" s="14" t="e">
        <f>+VLOOKUP($A88,Gesamt!$A$5:$D$312,3,FALSE)</f>
        <v>#N/A</v>
      </c>
      <c r="D88" s="13" t="e">
        <f>+VLOOKUP($A88,Gesamt!$A$5:$D$312,4,FALSE)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+VLOOKUP($A89,Gesamt!$A$5:$D$312,2,FALSE)</f>
        <v>#N/A</v>
      </c>
      <c r="C89" s="14" t="e">
        <f>+VLOOKUP($A89,Gesamt!$A$5:$D$312,3,FALSE)</f>
        <v>#N/A</v>
      </c>
      <c r="D89" s="13" t="e">
        <f>+VLOOKUP($A89,Gesamt!$A$5:$D$312,4,FALSE)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+VLOOKUP($A90,Gesamt!$A$5:$D$312,2,FALSE)</f>
        <v>#N/A</v>
      </c>
      <c r="C90" s="14" t="e">
        <f>+VLOOKUP($A90,Gesamt!$A$5:$D$312,3,FALSE)</f>
        <v>#N/A</v>
      </c>
      <c r="D90" s="13" t="e">
        <f>+VLOOKUP($A90,Gesamt!$A$5:$D$312,4,FALSE)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+VLOOKUP($A91,Gesamt!$A$5:$D$312,2,FALSE)</f>
        <v>#N/A</v>
      </c>
      <c r="C91" s="14" t="e">
        <f>+VLOOKUP($A91,Gesamt!$A$5:$D$312,3,FALSE)</f>
        <v>#N/A</v>
      </c>
      <c r="D91" s="13" t="e">
        <f>+VLOOKUP($A91,Gesamt!$A$5:$D$312,4,FALSE)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+VLOOKUP($A92,Gesamt!$A$5:$D$312,2,FALSE)</f>
        <v>#N/A</v>
      </c>
      <c r="C92" s="14" t="e">
        <f>+VLOOKUP($A92,Gesamt!$A$5:$D$312,3,FALSE)</f>
        <v>#N/A</v>
      </c>
      <c r="D92" s="13" t="e">
        <f>+VLOOKUP($A92,Gesamt!$A$5:$D$312,4,FALSE)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+VLOOKUP($A93,Gesamt!$A$5:$D$312,2,FALSE)</f>
        <v>#N/A</v>
      </c>
      <c r="C93" s="14" t="e">
        <f>+VLOOKUP($A93,Gesamt!$A$5:$D$312,3,FALSE)</f>
        <v>#N/A</v>
      </c>
      <c r="D93" s="13" t="e">
        <f>+VLOOKUP($A93,Gesamt!$A$5:$D$312,4,FALSE)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+VLOOKUP($A94,Gesamt!$A$5:$D$312,2,FALSE)</f>
        <v>#N/A</v>
      </c>
      <c r="C94" s="14" t="e">
        <f>+VLOOKUP($A94,Gesamt!$A$5:$D$312,3,FALSE)</f>
        <v>#N/A</v>
      </c>
      <c r="D94" s="13" t="e">
        <f>+VLOOKUP($A94,Gesamt!$A$5:$D$312,4,FALSE)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+VLOOKUP($A95,Gesamt!$A$5:$D$312,2,FALSE)</f>
        <v>#N/A</v>
      </c>
      <c r="C95" s="14" t="e">
        <f>+VLOOKUP($A95,Gesamt!$A$5:$D$312,3,FALSE)</f>
        <v>#N/A</v>
      </c>
      <c r="D95" s="13" t="e">
        <f>+VLOOKUP($A95,Gesamt!$A$5:$D$312,4,FALSE)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+VLOOKUP($A96,Gesamt!$A$5:$D$312,2,FALSE)</f>
        <v>#N/A</v>
      </c>
      <c r="C96" s="14" t="e">
        <f>+VLOOKUP($A96,Gesamt!$A$5:$D$312,3,FALSE)</f>
        <v>#N/A</v>
      </c>
      <c r="D96" s="13" t="e">
        <f>+VLOOKUP($A96,Gesamt!$A$5:$D$312,4,FALSE)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+VLOOKUP($A97,Gesamt!$A$5:$D$312,2,FALSE)</f>
        <v>#N/A</v>
      </c>
      <c r="C97" s="14" t="e">
        <f>+VLOOKUP($A97,Gesamt!$A$5:$D$312,3,FALSE)</f>
        <v>#N/A</v>
      </c>
      <c r="D97" s="13" t="e">
        <f>+VLOOKUP($A97,Gesamt!$A$5:$D$312,4,FALSE)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+VLOOKUP($A98,Gesamt!$A$5:$D$312,2,FALSE)</f>
        <v>#N/A</v>
      </c>
      <c r="C98" s="14" t="e">
        <f>+VLOOKUP($A98,Gesamt!$A$5:$D$312,3,FALSE)</f>
        <v>#N/A</v>
      </c>
      <c r="D98" s="13" t="e">
        <f>+VLOOKUP($A98,Gesamt!$A$5:$D$312,4,FALSE)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+VLOOKUP($A99,Gesamt!$A$5:$D$312,2,FALSE)</f>
        <v>#N/A</v>
      </c>
      <c r="C99" s="14" t="e">
        <f>+VLOOKUP($A99,Gesamt!$A$5:$D$312,3,FALSE)</f>
        <v>#N/A</v>
      </c>
      <c r="D99" s="13" t="e">
        <f>+VLOOKUP($A99,Gesamt!$A$5:$D$312,4,FALSE)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+VLOOKUP($A100,Gesamt!$A$5:$D$312,2,FALSE)</f>
        <v>#N/A</v>
      </c>
      <c r="C100" s="14" t="e">
        <f>+VLOOKUP($A100,Gesamt!$A$5:$D$312,3,FALSE)</f>
        <v>#N/A</v>
      </c>
      <c r="D100" s="13" t="e">
        <f>+VLOOKUP($A100,Gesamt!$A$5:$D$312,4,FALSE)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+VLOOKUP($A101,Gesamt!$A$5:$D$312,2,FALSE)</f>
        <v>#N/A</v>
      </c>
      <c r="C101" s="14" t="e">
        <f>+VLOOKUP($A101,Gesamt!$A$5:$D$312,3,FALSE)</f>
        <v>#N/A</v>
      </c>
      <c r="D101" s="13" t="e">
        <f>+VLOOKUP($A101,Gesamt!$A$5:$D$312,4,FALSE)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+VLOOKUP($A102,Gesamt!$A$5:$D$312,2,FALSE)</f>
        <v>#N/A</v>
      </c>
      <c r="C102" s="14" t="e">
        <f>+VLOOKUP($A102,Gesamt!$A$5:$D$312,3,FALSE)</f>
        <v>#N/A</v>
      </c>
      <c r="D102" s="13" t="e">
        <f>+VLOOKUP($A102,Gesamt!$A$5:$D$312,4,FALSE)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+VLOOKUP($A103,Gesamt!$A$5:$D$312,2,FALSE)</f>
        <v>#N/A</v>
      </c>
      <c r="C103" s="14" t="e">
        <f>+VLOOKUP($A103,Gesamt!$A$5:$D$312,3,FALSE)</f>
        <v>#N/A</v>
      </c>
      <c r="D103" s="13" t="e">
        <f>+VLOOKUP($A103,Gesamt!$A$5:$D$312,4,FALSE)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+VLOOKUP($A104,Gesamt!$A$5:$D$312,2,FALSE)</f>
        <v>#N/A</v>
      </c>
      <c r="C104" s="14" t="e">
        <f>+VLOOKUP($A104,Gesamt!$A$5:$D$312,3,FALSE)</f>
        <v>#N/A</v>
      </c>
      <c r="D104" s="13" t="e">
        <f>+VLOOKUP($A104,Gesamt!$A$5:$D$312,4,FALSE)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5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1">
      <selection activeCell="A18" sqref="A18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106</v>
      </c>
      <c r="B17" s="110">
        <v>40379</v>
      </c>
      <c r="C17" s="113" t="s">
        <v>108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/>
      <c r="B18" s="112"/>
      <c r="C18" s="113"/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12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107" sqref="A107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52" t="s">
        <v>4</v>
      </c>
      <c r="B2" s="152"/>
      <c r="C2" s="152"/>
      <c r="D2" s="152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53" t="s">
        <v>80</v>
      </c>
      <c r="M3" s="153"/>
      <c r="N3" s="153"/>
      <c r="O3" s="153"/>
      <c r="P3" s="153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4">
        <v>101</v>
      </c>
      <c r="B5" s="131" t="s">
        <v>115</v>
      </c>
      <c r="C5" s="131" t="s">
        <v>155</v>
      </c>
      <c r="D5" s="131" t="s">
        <v>144</v>
      </c>
      <c r="Q5" s="8">
        <f>SUM(E5*$E$2+F5*$F$2+G5*$G$2+H5*$H$2+I5*$I$2+$J$2*J5+K5*$E$2+L5*$F$2+M5*$G$2+N5*$H$2+O5*$I$2+P5*$J$2)</f>
        <v>0</v>
      </c>
    </row>
    <row r="6" spans="1:17" ht="12.75">
      <c r="A6" s="124">
        <v>102</v>
      </c>
      <c r="B6" s="127" t="s">
        <v>170</v>
      </c>
      <c r="C6" s="127" t="s">
        <v>159</v>
      </c>
      <c r="D6" s="129" t="s">
        <v>144</v>
      </c>
      <c r="Q6" s="8">
        <f aca="true" t="shared" si="0" ref="Q6:Q79">SUM(E6*$E$2+F6*$F$2+G6*$G$2+H6*$H$2+I6*$I$2+$J$2*J6+K6*$E$2+L6*$F$2+M6*$G$2+N6*$H$2+O6*$I$2+P6*$J$2)</f>
        <v>0</v>
      </c>
    </row>
    <row r="7" spans="1:17" ht="12.75">
      <c r="A7" s="124">
        <v>103</v>
      </c>
      <c r="B7" s="128" t="s">
        <v>170</v>
      </c>
      <c r="C7" s="129" t="s">
        <v>177</v>
      </c>
      <c r="D7" s="129" t="s">
        <v>144</v>
      </c>
      <c r="E7" s="8" t="s">
        <v>289</v>
      </c>
      <c r="F7" s="8" t="s">
        <v>320</v>
      </c>
      <c r="G7" s="8" t="s">
        <v>342</v>
      </c>
      <c r="H7" s="8" t="s">
        <v>363</v>
      </c>
      <c r="I7" s="8" t="s">
        <v>309</v>
      </c>
      <c r="Q7" s="8">
        <f t="shared" si="0"/>
        <v>139.32</v>
      </c>
    </row>
    <row r="8" spans="1:17" ht="12.75">
      <c r="A8" s="124">
        <v>104</v>
      </c>
      <c r="B8" s="130" t="s">
        <v>186</v>
      </c>
      <c r="C8" s="130" t="s">
        <v>166</v>
      </c>
      <c r="D8" s="130" t="s">
        <v>144</v>
      </c>
      <c r="Q8" s="8">
        <f t="shared" si="0"/>
        <v>0</v>
      </c>
    </row>
    <row r="9" spans="1:17" ht="12.75">
      <c r="A9" s="124">
        <v>105</v>
      </c>
      <c r="B9" s="126" t="s">
        <v>193</v>
      </c>
      <c r="C9" s="126" t="s">
        <v>194</v>
      </c>
      <c r="D9" s="126" t="s">
        <v>144</v>
      </c>
      <c r="Q9" s="8">
        <f t="shared" si="0"/>
        <v>0</v>
      </c>
    </row>
    <row r="10" spans="1:17" ht="12.75">
      <c r="A10" s="124">
        <v>106</v>
      </c>
      <c r="B10" s="128" t="s">
        <v>190</v>
      </c>
      <c r="C10" s="129" t="s">
        <v>207</v>
      </c>
      <c r="D10" s="129" t="s">
        <v>148</v>
      </c>
      <c r="Q10" s="8">
        <f t="shared" si="0"/>
        <v>0</v>
      </c>
    </row>
    <row r="11" spans="1:17" ht="12.75">
      <c r="A11" s="124">
        <v>107</v>
      </c>
      <c r="B11" s="130" t="s">
        <v>191</v>
      </c>
      <c r="C11" s="130" t="s">
        <v>192</v>
      </c>
      <c r="D11" s="130" t="s">
        <v>148</v>
      </c>
      <c r="Q11" s="8">
        <f t="shared" si="0"/>
        <v>0</v>
      </c>
    </row>
    <row r="12" spans="1:17" ht="12.75">
      <c r="A12" s="124">
        <v>108</v>
      </c>
      <c r="B12" s="131" t="s">
        <v>171</v>
      </c>
      <c r="C12" s="131" t="s">
        <v>189</v>
      </c>
      <c r="D12" s="131" t="s">
        <v>144</v>
      </c>
      <c r="Q12" s="8">
        <f t="shared" si="0"/>
        <v>0</v>
      </c>
    </row>
    <row r="13" spans="1:17" ht="12.75">
      <c r="A13" s="124">
        <v>109</v>
      </c>
      <c r="B13" s="130" t="s">
        <v>183</v>
      </c>
      <c r="C13" s="130" t="s">
        <v>206</v>
      </c>
      <c r="D13" s="130" t="s">
        <v>144</v>
      </c>
      <c r="E13" s="8" t="s">
        <v>288</v>
      </c>
      <c r="F13" s="8" t="s">
        <v>319</v>
      </c>
      <c r="G13" s="8" t="s">
        <v>343</v>
      </c>
      <c r="H13" s="8" t="s">
        <v>293</v>
      </c>
      <c r="I13" s="8" t="s">
        <v>381</v>
      </c>
      <c r="Q13" s="8">
        <f t="shared" si="0"/>
        <v>139.44</v>
      </c>
    </row>
    <row r="14" spans="1:17" ht="12.75">
      <c r="A14" s="124">
        <v>110</v>
      </c>
      <c r="B14" s="130" t="s">
        <v>208</v>
      </c>
      <c r="C14" s="130" t="s">
        <v>209</v>
      </c>
      <c r="D14" s="130" t="s">
        <v>146</v>
      </c>
      <c r="Q14" s="8">
        <f t="shared" si="0"/>
        <v>0</v>
      </c>
    </row>
    <row r="15" spans="1:17" ht="12.75">
      <c r="A15" s="124">
        <v>111</v>
      </c>
      <c r="B15" s="130" t="s">
        <v>223</v>
      </c>
      <c r="C15" s="130" t="s">
        <v>224</v>
      </c>
      <c r="D15" s="130"/>
      <c r="Q15" s="8">
        <f t="shared" si="0"/>
        <v>0</v>
      </c>
    </row>
    <row r="16" spans="1:17" ht="12.75">
      <c r="A16" s="124">
        <v>112</v>
      </c>
      <c r="B16" s="130" t="s">
        <v>218</v>
      </c>
      <c r="C16" s="130" t="s">
        <v>219</v>
      </c>
      <c r="D16" s="130" t="s">
        <v>144</v>
      </c>
      <c r="Q16" s="8">
        <f t="shared" si="0"/>
        <v>0</v>
      </c>
    </row>
    <row r="17" spans="1:17" ht="12.75">
      <c r="A17" s="124">
        <v>113</v>
      </c>
      <c r="B17" s="128" t="s">
        <v>225</v>
      </c>
      <c r="C17" s="129" t="s">
        <v>226</v>
      </c>
      <c r="D17" s="129" t="s">
        <v>146</v>
      </c>
      <c r="Q17" s="8">
        <f t="shared" si="0"/>
        <v>0</v>
      </c>
    </row>
    <row r="18" spans="1:17" ht="12.75">
      <c r="A18" s="124">
        <v>114</v>
      </c>
      <c r="B18" s="132" t="s">
        <v>171</v>
      </c>
      <c r="C18" s="133" t="s">
        <v>141</v>
      </c>
      <c r="D18" s="133" t="s">
        <v>144</v>
      </c>
      <c r="Q18" s="8">
        <f t="shared" si="0"/>
        <v>0</v>
      </c>
    </row>
    <row r="19" spans="1:17" ht="12.75">
      <c r="A19" s="124">
        <v>115</v>
      </c>
      <c r="B19" s="128" t="s">
        <v>187</v>
      </c>
      <c r="C19" s="129" t="s">
        <v>188</v>
      </c>
      <c r="D19" s="129" t="s">
        <v>146</v>
      </c>
      <c r="Q19" s="8">
        <f t="shared" si="0"/>
        <v>0</v>
      </c>
    </row>
    <row r="20" spans="1:17" ht="12.75">
      <c r="A20" s="124">
        <v>116</v>
      </c>
      <c r="B20" s="126" t="s">
        <v>154</v>
      </c>
      <c r="C20" s="126" t="s">
        <v>212</v>
      </c>
      <c r="D20" s="126" t="s">
        <v>146</v>
      </c>
      <c r="Q20" s="8">
        <f t="shared" si="0"/>
        <v>0</v>
      </c>
    </row>
    <row r="21" spans="1:17" ht="12.75">
      <c r="A21" s="124">
        <v>117</v>
      </c>
      <c r="B21" s="128" t="s">
        <v>210</v>
      </c>
      <c r="C21" s="129" t="s">
        <v>125</v>
      </c>
      <c r="D21" s="129" t="s">
        <v>146</v>
      </c>
      <c r="Q21" s="8">
        <f t="shared" si="0"/>
        <v>0</v>
      </c>
    </row>
    <row r="22" spans="1:17" ht="12.75">
      <c r="A22" s="124">
        <v>118</v>
      </c>
      <c r="B22" s="128" t="s">
        <v>227</v>
      </c>
      <c r="C22" s="129" t="s">
        <v>228</v>
      </c>
      <c r="D22" s="129" t="s">
        <v>144</v>
      </c>
      <c r="Q22" s="8">
        <f t="shared" si="0"/>
        <v>0</v>
      </c>
    </row>
    <row r="23" spans="1:17" ht="12.75">
      <c r="A23" s="124">
        <v>119</v>
      </c>
      <c r="B23" s="132" t="s">
        <v>187</v>
      </c>
      <c r="C23" s="133" t="s">
        <v>211</v>
      </c>
      <c r="D23" s="133" t="s">
        <v>146</v>
      </c>
      <c r="Q23" s="8">
        <f t="shared" si="0"/>
        <v>0</v>
      </c>
    </row>
    <row r="24" spans="1:17" ht="12.75">
      <c r="A24" s="124">
        <v>120</v>
      </c>
      <c r="B24" s="132" t="s">
        <v>151</v>
      </c>
      <c r="C24" s="133" t="s">
        <v>229</v>
      </c>
      <c r="D24" s="133" t="s">
        <v>144</v>
      </c>
      <c r="Q24" s="8">
        <f t="shared" si="0"/>
        <v>0</v>
      </c>
    </row>
    <row r="25" spans="1:17" ht="12.75">
      <c r="A25" s="124">
        <v>121</v>
      </c>
      <c r="B25" s="132" t="s">
        <v>220</v>
      </c>
      <c r="C25" s="133" t="s">
        <v>221</v>
      </c>
      <c r="D25" s="133" t="s">
        <v>149</v>
      </c>
      <c r="E25" s="8" t="s">
        <v>291</v>
      </c>
      <c r="F25" s="8" t="s">
        <v>321</v>
      </c>
      <c r="G25" s="8" t="s">
        <v>344</v>
      </c>
      <c r="H25" s="8" t="s">
        <v>365</v>
      </c>
      <c r="I25" s="8" t="s">
        <v>382</v>
      </c>
      <c r="Q25" s="8">
        <f t="shared" si="0"/>
        <v>140.4</v>
      </c>
    </row>
    <row r="26" spans="1:17" ht="12.75">
      <c r="A26" s="124">
        <v>122</v>
      </c>
      <c r="B26" s="132" t="s">
        <v>230</v>
      </c>
      <c r="C26" s="133" t="s">
        <v>231</v>
      </c>
      <c r="D26" s="133"/>
      <c r="Q26" s="8">
        <f aca="true" t="shared" si="1" ref="Q26:Q31">SUM(E26*$E$2+F26*$F$2+G26*$G$2+H26*$H$2+I26*$I$2+$J$2*J26+K26*$E$2+L26*$F$2+M26*$G$2+N26*$H$2+O26*$I$2+P26*$J$2)</f>
        <v>0</v>
      </c>
    </row>
    <row r="27" spans="1:17" ht="12.75">
      <c r="A27" s="124">
        <v>123</v>
      </c>
      <c r="B27" s="132" t="s">
        <v>232</v>
      </c>
      <c r="C27" s="133" t="s">
        <v>233</v>
      </c>
      <c r="D27" s="133" t="s">
        <v>290</v>
      </c>
      <c r="E27" s="8" t="s">
        <v>292</v>
      </c>
      <c r="F27" s="8" t="s">
        <v>322</v>
      </c>
      <c r="G27" s="8" t="s">
        <v>297</v>
      </c>
      <c r="H27" s="8" t="s">
        <v>364</v>
      </c>
      <c r="I27" s="8" t="s">
        <v>383</v>
      </c>
      <c r="Q27" s="8">
        <f t="shared" si="1"/>
        <v>141.2</v>
      </c>
    </row>
    <row r="28" spans="1:17" ht="12.75">
      <c r="A28" s="124">
        <v>124</v>
      </c>
      <c r="B28" s="132" t="s">
        <v>220</v>
      </c>
      <c r="C28" s="133" t="s">
        <v>234</v>
      </c>
      <c r="D28" s="133" t="s">
        <v>149</v>
      </c>
      <c r="E28" s="8" t="s">
        <v>293</v>
      </c>
      <c r="F28" s="8" t="s">
        <v>331</v>
      </c>
      <c r="G28" s="8" t="s">
        <v>345</v>
      </c>
      <c r="H28" s="8" t="s">
        <v>366</v>
      </c>
      <c r="I28" s="8" t="s">
        <v>384</v>
      </c>
      <c r="Q28" s="8">
        <f t="shared" si="1"/>
        <v>140.6</v>
      </c>
    </row>
    <row r="29" spans="1:17" ht="12.75">
      <c r="A29" s="124">
        <v>125</v>
      </c>
      <c r="B29" s="128" t="s">
        <v>225</v>
      </c>
      <c r="C29" s="129" t="s">
        <v>235</v>
      </c>
      <c r="D29" s="129" t="s">
        <v>146</v>
      </c>
      <c r="Q29" s="8">
        <f t="shared" si="1"/>
        <v>0</v>
      </c>
    </row>
    <row r="30" spans="1:17" ht="12.75">
      <c r="A30" s="124">
        <v>126</v>
      </c>
      <c r="B30" s="128" t="s">
        <v>258</v>
      </c>
      <c r="C30" s="129" t="s">
        <v>259</v>
      </c>
      <c r="D30" s="129" t="s">
        <v>260</v>
      </c>
      <c r="E30" s="8" t="s">
        <v>294</v>
      </c>
      <c r="F30" s="8" t="s">
        <v>323</v>
      </c>
      <c r="G30" s="8" t="s">
        <v>346</v>
      </c>
      <c r="H30" s="8" t="s">
        <v>367</v>
      </c>
      <c r="I30" s="8" t="s">
        <v>322</v>
      </c>
      <c r="Q30" s="8">
        <f t="shared" si="1"/>
        <v>140.91</v>
      </c>
    </row>
    <row r="31" spans="1:17" ht="12.75">
      <c r="A31" s="124">
        <v>127</v>
      </c>
      <c r="B31" s="132" t="s">
        <v>263</v>
      </c>
      <c r="C31" s="133" t="s">
        <v>233</v>
      </c>
      <c r="D31" s="133" t="s">
        <v>260</v>
      </c>
      <c r="E31" s="8" t="s">
        <v>295</v>
      </c>
      <c r="F31" s="8" t="s">
        <v>324</v>
      </c>
      <c r="G31" s="8" t="s">
        <v>346</v>
      </c>
      <c r="H31" s="8" t="s">
        <v>294</v>
      </c>
      <c r="I31" s="8" t="s">
        <v>385</v>
      </c>
      <c r="Q31" s="8">
        <f t="shared" si="1"/>
        <v>140.95</v>
      </c>
    </row>
    <row r="32" spans="1:17" ht="12.75">
      <c r="A32" s="124">
        <v>301</v>
      </c>
      <c r="B32" s="126" t="s">
        <v>109</v>
      </c>
      <c r="C32" s="126" t="s">
        <v>131</v>
      </c>
      <c r="D32" s="126" t="s">
        <v>144</v>
      </c>
      <c r="E32" s="8" t="s">
        <v>278</v>
      </c>
      <c r="F32" s="8" t="s">
        <v>268</v>
      </c>
      <c r="G32" s="8" t="s">
        <v>315</v>
      </c>
      <c r="H32" s="8" t="s">
        <v>284</v>
      </c>
      <c r="I32" s="8" t="s">
        <v>264</v>
      </c>
      <c r="Q32" s="8">
        <f t="shared" si="0"/>
        <v>133.95</v>
      </c>
    </row>
    <row r="33" spans="1:17" ht="12.75">
      <c r="A33" s="124">
        <v>302</v>
      </c>
      <c r="B33" s="131" t="s">
        <v>165</v>
      </c>
      <c r="C33" s="131" t="s">
        <v>128</v>
      </c>
      <c r="D33" s="131" t="s">
        <v>144</v>
      </c>
      <c r="E33" s="8" t="s">
        <v>277</v>
      </c>
      <c r="F33" s="8" t="s">
        <v>277</v>
      </c>
      <c r="G33" s="8" t="s">
        <v>333</v>
      </c>
      <c r="H33" s="8" t="s">
        <v>285</v>
      </c>
      <c r="I33" s="8" t="s">
        <v>274</v>
      </c>
      <c r="Q33" s="8">
        <f>SUM(E33*$E$2+F33*$F$2+G33*$G$2+H33*$H$2+I33*$I$2+$J$2*J33+K33*$E$2+L33*$F$2+M33*$G$2+N33*$H$2+O33*$I$2+P33*$J$2)</f>
        <v>133.36</v>
      </c>
    </row>
    <row r="34" spans="1:17" ht="12.75">
      <c r="A34" s="124">
        <v>303</v>
      </c>
      <c r="B34" s="127" t="s">
        <v>115</v>
      </c>
      <c r="C34" s="127" t="s">
        <v>122</v>
      </c>
      <c r="D34" s="127" t="s">
        <v>144</v>
      </c>
      <c r="Q34" s="8">
        <f t="shared" si="0"/>
        <v>0</v>
      </c>
    </row>
    <row r="35" spans="1:17" ht="12.75">
      <c r="A35" s="124">
        <v>304</v>
      </c>
      <c r="B35" s="132" t="s">
        <v>151</v>
      </c>
      <c r="C35" s="133" t="s">
        <v>150</v>
      </c>
      <c r="D35" s="133" t="s">
        <v>144</v>
      </c>
      <c r="Q35" s="8">
        <f t="shared" si="0"/>
        <v>0</v>
      </c>
    </row>
    <row r="36" spans="1:17" ht="12.75">
      <c r="A36" s="124">
        <v>305</v>
      </c>
      <c r="B36" s="127" t="s">
        <v>110</v>
      </c>
      <c r="C36" s="127" t="s">
        <v>123</v>
      </c>
      <c r="D36" s="127" t="s">
        <v>144</v>
      </c>
      <c r="E36" s="8" t="s">
        <v>279</v>
      </c>
      <c r="F36" s="8" t="s">
        <v>306</v>
      </c>
      <c r="G36" s="8" t="s">
        <v>286</v>
      </c>
      <c r="H36" s="8" t="s">
        <v>281</v>
      </c>
      <c r="I36" s="8" t="s">
        <v>377</v>
      </c>
      <c r="Q36" s="8">
        <f t="shared" si="0"/>
        <v>134.15</v>
      </c>
    </row>
    <row r="37" spans="1:17" ht="12.75">
      <c r="A37" s="124">
        <v>306</v>
      </c>
      <c r="B37" s="132" t="s">
        <v>114</v>
      </c>
      <c r="C37" s="125" t="s">
        <v>130</v>
      </c>
      <c r="D37" s="125" t="s">
        <v>145</v>
      </c>
      <c r="E37" s="8" t="s">
        <v>267</v>
      </c>
      <c r="F37" s="8" t="s">
        <v>313</v>
      </c>
      <c r="G37" s="8" t="s">
        <v>316</v>
      </c>
      <c r="H37" s="8" t="s">
        <v>273</v>
      </c>
      <c r="I37" s="8" t="s">
        <v>378</v>
      </c>
      <c r="Q37" s="8">
        <f t="shared" si="0"/>
        <v>134.65</v>
      </c>
    </row>
    <row r="38" spans="1:17" ht="12.75">
      <c r="A38" s="124">
        <v>307</v>
      </c>
      <c r="B38" s="132" t="s">
        <v>157</v>
      </c>
      <c r="C38" s="125" t="s">
        <v>156</v>
      </c>
      <c r="D38" s="125" t="s">
        <v>145</v>
      </c>
      <c r="E38" s="8" t="s">
        <v>281</v>
      </c>
      <c r="F38" s="8" t="s">
        <v>314</v>
      </c>
      <c r="G38" s="8" t="s">
        <v>339</v>
      </c>
      <c r="H38" s="8" t="s">
        <v>359</v>
      </c>
      <c r="I38" s="8" t="s">
        <v>273</v>
      </c>
      <c r="Q38" s="8">
        <f t="shared" si="0"/>
        <v>135.37</v>
      </c>
    </row>
    <row r="39" spans="1:17" ht="12.75">
      <c r="A39" s="124">
        <v>308</v>
      </c>
      <c r="B39" s="132" t="s">
        <v>195</v>
      </c>
      <c r="C39" s="125" t="s">
        <v>196</v>
      </c>
      <c r="D39" s="125" t="s">
        <v>146</v>
      </c>
      <c r="Q39" s="8">
        <f t="shared" si="0"/>
        <v>0</v>
      </c>
    </row>
    <row r="40" spans="1:17" ht="12.75">
      <c r="A40" s="124">
        <v>309</v>
      </c>
      <c r="B40" s="131" t="s">
        <v>178</v>
      </c>
      <c r="C40" s="131" t="s">
        <v>128</v>
      </c>
      <c r="D40" s="131" t="s">
        <v>148</v>
      </c>
      <c r="Q40" s="8">
        <f t="shared" si="0"/>
        <v>0</v>
      </c>
    </row>
    <row r="41" spans="1:17" ht="12.75">
      <c r="A41" s="124">
        <v>310</v>
      </c>
      <c r="B41" s="131" t="s">
        <v>222</v>
      </c>
      <c r="C41" s="131" t="s">
        <v>124</v>
      </c>
      <c r="D41" s="131" t="s">
        <v>144</v>
      </c>
      <c r="Q41" s="8">
        <f t="shared" si="0"/>
        <v>0</v>
      </c>
    </row>
    <row r="42" spans="1:17" ht="12.75">
      <c r="A42" s="124">
        <v>311</v>
      </c>
      <c r="B42" s="132" t="s">
        <v>116</v>
      </c>
      <c r="C42" s="133" t="s">
        <v>132</v>
      </c>
      <c r="D42" s="133" t="s">
        <v>145</v>
      </c>
      <c r="Q42" s="8">
        <f t="shared" si="0"/>
        <v>0</v>
      </c>
    </row>
    <row r="43" spans="1:17" ht="12.75">
      <c r="A43" s="124">
        <v>312</v>
      </c>
      <c r="B43" s="127" t="s">
        <v>110</v>
      </c>
      <c r="C43" s="127" t="s">
        <v>169</v>
      </c>
      <c r="D43" s="127" t="s">
        <v>144</v>
      </c>
      <c r="E43" s="8" t="s">
        <v>280</v>
      </c>
      <c r="F43" s="8" t="s">
        <v>285</v>
      </c>
      <c r="G43" s="8" t="s">
        <v>338</v>
      </c>
      <c r="H43" s="8" t="s">
        <v>279</v>
      </c>
      <c r="I43" s="8" t="s">
        <v>379</v>
      </c>
      <c r="Q43" s="8">
        <f t="shared" si="0"/>
        <v>132.95</v>
      </c>
    </row>
    <row r="44" spans="1:17" ht="12.75">
      <c r="A44" s="124">
        <v>313</v>
      </c>
      <c r="B44" s="132" t="s">
        <v>154</v>
      </c>
      <c r="C44" s="125" t="s">
        <v>153</v>
      </c>
      <c r="D44" s="125" t="s">
        <v>146</v>
      </c>
      <c r="E44" s="8" t="s">
        <v>282</v>
      </c>
      <c r="F44" s="8" t="s">
        <v>315</v>
      </c>
      <c r="G44" s="8" t="s">
        <v>277</v>
      </c>
      <c r="H44" s="8" t="s">
        <v>284</v>
      </c>
      <c r="I44" s="8" t="s">
        <v>333</v>
      </c>
      <c r="Q44" s="8">
        <f t="shared" si="0"/>
        <v>133.72</v>
      </c>
    </row>
    <row r="45" spans="1:17" ht="12.75">
      <c r="A45" s="124">
        <v>314</v>
      </c>
      <c r="B45" s="126" t="s">
        <v>185</v>
      </c>
      <c r="C45" s="126" t="s">
        <v>177</v>
      </c>
      <c r="D45" s="126" t="s">
        <v>146</v>
      </c>
      <c r="E45" s="8" t="s">
        <v>283</v>
      </c>
      <c r="F45" s="8" t="s">
        <v>316</v>
      </c>
      <c r="G45" s="8" t="s">
        <v>283</v>
      </c>
      <c r="H45" s="8" t="s">
        <v>340</v>
      </c>
      <c r="I45" s="8" t="s">
        <v>281</v>
      </c>
      <c r="Q45" s="8">
        <f t="shared" si="0"/>
        <v>134.65</v>
      </c>
    </row>
    <row r="46" spans="1:17" ht="12.75">
      <c r="A46" s="124">
        <v>315</v>
      </c>
      <c r="B46" s="128" t="s">
        <v>182</v>
      </c>
      <c r="C46" s="129" t="s">
        <v>184</v>
      </c>
      <c r="D46" s="129" t="s">
        <v>146</v>
      </c>
      <c r="Q46" s="8">
        <f t="shared" si="0"/>
        <v>0</v>
      </c>
    </row>
    <row r="47" spans="1:17" ht="12.75">
      <c r="A47" s="124">
        <v>316</v>
      </c>
      <c r="B47" s="132" t="s">
        <v>183</v>
      </c>
      <c r="C47" s="125" t="s">
        <v>194</v>
      </c>
      <c r="D47" s="125" t="s">
        <v>144</v>
      </c>
      <c r="E47" s="8" t="s">
        <v>268</v>
      </c>
      <c r="F47" s="8" t="s">
        <v>317</v>
      </c>
      <c r="G47" s="8" t="s">
        <v>340</v>
      </c>
      <c r="H47" s="8" t="s">
        <v>360</v>
      </c>
      <c r="I47" s="8" t="s">
        <v>310</v>
      </c>
      <c r="Q47" s="8">
        <f t="shared" si="0"/>
        <v>134.97</v>
      </c>
    </row>
    <row r="48" spans="1:17" ht="12.75">
      <c r="A48" s="124">
        <v>317</v>
      </c>
      <c r="B48" s="131" t="s">
        <v>115</v>
      </c>
      <c r="C48" s="131" t="s">
        <v>155</v>
      </c>
      <c r="D48" s="131" t="s">
        <v>144</v>
      </c>
      <c r="Q48" s="8">
        <f t="shared" si="0"/>
        <v>0</v>
      </c>
    </row>
    <row r="49" spans="1:17" ht="12.75">
      <c r="A49" s="124">
        <v>318</v>
      </c>
      <c r="B49" s="126" t="s">
        <v>112</v>
      </c>
      <c r="C49" s="126" t="s">
        <v>129</v>
      </c>
      <c r="D49" s="126" t="s">
        <v>147</v>
      </c>
      <c r="Q49" s="8">
        <f t="shared" si="0"/>
        <v>0</v>
      </c>
    </row>
    <row r="50" spans="1:17" ht="12.75">
      <c r="A50" s="124">
        <v>319</v>
      </c>
      <c r="B50" s="131" t="s">
        <v>112</v>
      </c>
      <c r="C50" s="131" t="s">
        <v>127</v>
      </c>
      <c r="D50" s="131" t="s">
        <v>147</v>
      </c>
      <c r="Q50" s="8">
        <f t="shared" si="0"/>
        <v>0</v>
      </c>
    </row>
    <row r="51" spans="1:17" ht="12.75">
      <c r="A51" s="124">
        <v>320</v>
      </c>
      <c r="B51" s="126" t="s">
        <v>236</v>
      </c>
      <c r="C51" s="126" t="s">
        <v>213</v>
      </c>
      <c r="D51" s="126" t="s">
        <v>149</v>
      </c>
      <c r="Q51" s="8">
        <f t="shared" si="0"/>
        <v>0</v>
      </c>
    </row>
    <row r="52" spans="1:17" ht="12.75">
      <c r="A52" s="124">
        <v>321</v>
      </c>
      <c r="B52" s="131" t="s">
        <v>237</v>
      </c>
      <c r="C52" s="131" t="s">
        <v>238</v>
      </c>
      <c r="D52" s="131" t="s">
        <v>149</v>
      </c>
      <c r="Q52" s="8">
        <f t="shared" si="0"/>
        <v>0</v>
      </c>
    </row>
    <row r="53" spans="1:17" ht="12.75">
      <c r="A53" s="124">
        <v>322</v>
      </c>
      <c r="B53" s="132" t="s">
        <v>239</v>
      </c>
      <c r="C53" s="133" t="s">
        <v>134</v>
      </c>
      <c r="D53" s="133" t="s">
        <v>149</v>
      </c>
      <c r="Q53" s="8">
        <f>SUM(E53*$E$2+F53*$F$2+G53*$G$2+H53*$H$2+I53*$I$2+$J$2*J53+K53*$E$2+L53*$F$2+M53*$G$2+N53*$H$2+O53*$I$2+P53*$J$2)</f>
        <v>0</v>
      </c>
    </row>
    <row r="54" spans="1:17" ht="12.75">
      <c r="A54" s="124">
        <v>323</v>
      </c>
      <c r="B54" s="127" t="s">
        <v>170</v>
      </c>
      <c r="C54" s="127" t="s">
        <v>159</v>
      </c>
      <c r="D54" s="127" t="s">
        <v>144</v>
      </c>
      <c r="E54" s="8" t="s">
        <v>284</v>
      </c>
      <c r="Q54" s="8">
        <f>SUM(E54*$E$2+F54*$F$2+G54*$G$2+H54*$H$2+I54*$I$2+$J$2*J54+K54*$E$2+L54*$F$2+M54*$G$2+N54*$H$2+O54*$I$2+P54*$J$2)</f>
        <v>26.87</v>
      </c>
    </row>
    <row r="55" spans="1:17" ht="12.75">
      <c r="A55" s="124">
        <v>324</v>
      </c>
      <c r="B55" s="132" t="s">
        <v>208</v>
      </c>
      <c r="C55" s="125" t="s">
        <v>209</v>
      </c>
      <c r="D55" s="125" t="s">
        <v>146</v>
      </c>
      <c r="E55" s="8" t="s">
        <v>286</v>
      </c>
      <c r="F55" s="8" t="s">
        <v>266</v>
      </c>
      <c r="G55" s="8" t="s">
        <v>278</v>
      </c>
      <c r="H55" s="8" t="s">
        <v>362</v>
      </c>
      <c r="I55" s="8" t="s">
        <v>317</v>
      </c>
      <c r="Q55" s="8">
        <f>SUM(E55*$E$2+F55*$F$2+G55*$G$2+H55*$H$2+I55*$I$2+$J$2*J55+K55*$E$2+L55*$F$2+M55*$G$2+N55*$H$2+O55*$I$2+P55*$J$2)</f>
        <v>134.14</v>
      </c>
    </row>
    <row r="56" spans="1:17" ht="12.75">
      <c r="A56" s="124">
        <v>325</v>
      </c>
      <c r="B56" s="131" t="s">
        <v>240</v>
      </c>
      <c r="C56" s="131" t="s">
        <v>226</v>
      </c>
      <c r="D56" s="131" t="s">
        <v>146</v>
      </c>
      <c r="Q56" s="8">
        <f t="shared" si="0"/>
        <v>0</v>
      </c>
    </row>
    <row r="57" spans="1:17" ht="12.75">
      <c r="A57" s="124">
        <v>326</v>
      </c>
      <c r="B57" s="131" t="s">
        <v>187</v>
      </c>
      <c r="C57" s="131" t="s">
        <v>188</v>
      </c>
      <c r="D57" s="131" t="s">
        <v>146</v>
      </c>
      <c r="E57" s="8" t="s">
        <v>285</v>
      </c>
      <c r="F57" s="8" t="s">
        <v>318</v>
      </c>
      <c r="G57" s="8" t="s">
        <v>341</v>
      </c>
      <c r="H57" s="8" t="s">
        <v>361</v>
      </c>
      <c r="I57" s="8" t="s">
        <v>380</v>
      </c>
      <c r="Q57" s="8">
        <f>SUM(E57*$E$2+F57*$F$2+G57*$G$2+H57*$H$2+I57*$I$2+$J$2*J57+K57*$E$2+L57*$F$2+M57*$G$2+N57*$H$2+O57*$I$2+P57*$J$2)</f>
        <v>132.83</v>
      </c>
    </row>
    <row r="58" spans="1:17" ht="12.75">
      <c r="A58" s="124">
        <v>501</v>
      </c>
      <c r="B58" s="131" t="s">
        <v>160</v>
      </c>
      <c r="C58" s="131" t="s">
        <v>141</v>
      </c>
      <c r="D58" s="131" t="s">
        <v>214</v>
      </c>
      <c r="E58" s="8" t="s">
        <v>272</v>
      </c>
      <c r="F58" s="8" t="s">
        <v>269</v>
      </c>
      <c r="G58" s="8" t="s">
        <v>264</v>
      </c>
      <c r="H58" s="8" t="s">
        <v>340</v>
      </c>
      <c r="I58" s="8" t="s">
        <v>267</v>
      </c>
      <c r="Q58" s="8">
        <f t="shared" si="0"/>
        <v>134.7</v>
      </c>
    </row>
    <row r="59" spans="1:17" ht="12.75">
      <c r="A59" s="124">
        <v>502</v>
      </c>
      <c r="B59" s="143" t="s">
        <v>151</v>
      </c>
      <c r="C59" s="143" t="s">
        <v>152</v>
      </c>
      <c r="D59" s="143" t="s">
        <v>144</v>
      </c>
      <c r="E59" s="8" t="s">
        <v>273</v>
      </c>
      <c r="F59" s="8" t="s">
        <v>310</v>
      </c>
      <c r="G59" s="8" t="s">
        <v>337</v>
      </c>
      <c r="H59" s="8" t="s">
        <v>283</v>
      </c>
      <c r="I59" s="8" t="s">
        <v>310</v>
      </c>
      <c r="Q59" s="8">
        <f t="shared" si="0"/>
        <v>134.83</v>
      </c>
    </row>
    <row r="60" spans="1:17" ht="12.75">
      <c r="A60" s="124">
        <v>503</v>
      </c>
      <c r="B60" s="131" t="s">
        <v>158</v>
      </c>
      <c r="C60" s="131" t="s">
        <v>125</v>
      </c>
      <c r="D60" s="131" t="s">
        <v>197</v>
      </c>
      <c r="E60" s="8" t="s">
        <v>274</v>
      </c>
      <c r="F60" s="8" t="s">
        <v>311</v>
      </c>
      <c r="G60" s="8" t="s">
        <v>267</v>
      </c>
      <c r="H60" s="8" t="s">
        <v>333</v>
      </c>
      <c r="I60" s="8" t="s">
        <v>265</v>
      </c>
      <c r="Q60" s="8">
        <f t="shared" si="0"/>
        <v>134.62</v>
      </c>
    </row>
    <row r="61" spans="1:17" ht="12.75">
      <c r="A61" s="124">
        <v>504</v>
      </c>
      <c r="B61" s="131" t="s">
        <v>111</v>
      </c>
      <c r="C61" s="131" t="s">
        <v>126</v>
      </c>
      <c r="D61" s="131" t="s">
        <v>146</v>
      </c>
      <c r="E61" s="8" t="s">
        <v>275</v>
      </c>
      <c r="F61" s="8" t="s">
        <v>305</v>
      </c>
      <c r="G61" s="8" t="s">
        <v>314</v>
      </c>
      <c r="H61" s="8" t="s">
        <v>316</v>
      </c>
      <c r="I61" s="8" t="s">
        <v>376</v>
      </c>
      <c r="Q61" s="8">
        <f t="shared" si="0"/>
        <v>135.45</v>
      </c>
    </row>
    <row r="62" spans="1:17" ht="12.75">
      <c r="A62" s="124">
        <v>505</v>
      </c>
      <c r="B62" s="131" t="s">
        <v>119</v>
      </c>
      <c r="C62" s="131" t="s">
        <v>138</v>
      </c>
      <c r="D62" s="131" t="s">
        <v>147</v>
      </c>
      <c r="E62" s="8" t="s">
        <v>276</v>
      </c>
      <c r="F62" s="8" t="s">
        <v>312</v>
      </c>
      <c r="G62" s="8" t="s">
        <v>276</v>
      </c>
      <c r="H62" s="8" t="s">
        <v>339</v>
      </c>
      <c r="I62" s="8" t="s">
        <v>340</v>
      </c>
      <c r="Q62" s="8">
        <f t="shared" si="0"/>
        <v>134.77</v>
      </c>
    </row>
    <row r="63" spans="1:17" ht="12.75">
      <c r="A63" s="124">
        <v>701</v>
      </c>
      <c r="B63" s="137" t="s">
        <v>172</v>
      </c>
      <c r="C63" s="137" t="s">
        <v>198</v>
      </c>
      <c r="D63" s="137" t="s">
        <v>148</v>
      </c>
      <c r="E63" s="8" t="s">
        <v>265</v>
      </c>
      <c r="F63" s="8" t="s">
        <v>305</v>
      </c>
      <c r="G63" s="8" t="s">
        <v>334</v>
      </c>
      <c r="H63" s="8" t="s">
        <v>336</v>
      </c>
      <c r="I63" s="8" t="s">
        <v>373</v>
      </c>
      <c r="Q63" s="8">
        <f t="shared" si="0"/>
        <v>135.56</v>
      </c>
    </row>
    <row r="64" spans="1:17" ht="12.75">
      <c r="A64" s="124">
        <v>702</v>
      </c>
      <c r="B64" s="131" t="s">
        <v>164</v>
      </c>
      <c r="C64" s="131" t="s">
        <v>163</v>
      </c>
      <c r="D64" s="131" t="s">
        <v>146</v>
      </c>
      <c r="E64" s="8" t="s">
        <v>264</v>
      </c>
      <c r="F64" s="8" t="s">
        <v>304</v>
      </c>
      <c r="G64" s="8" t="s">
        <v>333</v>
      </c>
      <c r="H64" s="8" t="s">
        <v>353</v>
      </c>
      <c r="I64" s="8" t="s">
        <v>339</v>
      </c>
      <c r="Q64" s="8">
        <f t="shared" si="0"/>
        <v>133.9</v>
      </c>
    </row>
    <row r="65" spans="1:17" ht="12.75">
      <c r="A65" s="124">
        <v>703</v>
      </c>
      <c r="B65" s="131" t="s">
        <v>201</v>
      </c>
      <c r="C65" s="131" t="s">
        <v>136</v>
      </c>
      <c r="D65" s="131" t="s">
        <v>146</v>
      </c>
      <c r="E65" s="8" t="s">
        <v>266</v>
      </c>
      <c r="F65" s="8" t="s">
        <v>306</v>
      </c>
      <c r="G65" s="8" t="s">
        <v>270</v>
      </c>
      <c r="H65" s="8" t="s">
        <v>354</v>
      </c>
      <c r="I65" s="8" t="s">
        <v>275</v>
      </c>
      <c r="Q65" s="8">
        <f t="shared" si="0"/>
        <v>134.17</v>
      </c>
    </row>
    <row r="66" spans="1:17" ht="12.75">
      <c r="A66" s="124">
        <v>704</v>
      </c>
      <c r="B66" s="131" t="s">
        <v>117</v>
      </c>
      <c r="C66" s="131" t="s">
        <v>133</v>
      </c>
      <c r="D66" s="131" t="s">
        <v>197</v>
      </c>
      <c r="E66" s="8" t="s">
        <v>267</v>
      </c>
      <c r="F66" s="8" t="s">
        <v>306</v>
      </c>
      <c r="G66" s="8" t="s">
        <v>333</v>
      </c>
      <c r="H66" s="8" t="s">
        <v>355</v>
      </c>
      <c r="I66" s="8" t="s">
        <v>312</v>
      </c>
      <c r="Q66" s="8">
        <f t="shared" si="0"/>
        <v>134.4</v>
      </c>
    </row>
    <row r="67" spans="1:17" ht="12.75">
      <c r="A67" s="124">
        <v>705</v>
      </c>
      <c r="B67" s="131" t="s">
        <v>118</v>
      </c>
      <c r="C67" s="131" t="s">
        <v>137</v>
      </c>
      <c r="D67" s="131" t="s">
        <v>197</v>
      </c>
      <c r="Q67" s="8">
        <f t="shared" si="0"/>
        <v>0</v>
      </c>
    </row>
    <row r="68" spans="1:17" ht="12.75">
      <c r="A68" s="124">
        <v>706</v>
      </c>
      <c r="B68" s="131" t="s">
        <v>160</v>
      </c>
      <c r="C68" s="131" t="s">
        <v>173</v>
      </c>
      <c r="D68" s="131" t="s">
        <v>214</v>
      </c>
      <c r="E68" s="8" t="s">
        <v>268</v>
      </c>
      <c r="F68" s="8" t="s">
        <v>311</v>
      </c>
      <c r="G68" s="8" t="s">
        <v>273</v>
      </c>
      <c r="H68" s="8" t="s">
        <v>311</v>
      </c>
      <c r="I68" s="8" t="s">
        <v>308</v>
      </c>
      <c r="Q68" s="8">
        <f t="shared" si="0"/>
        <v>135.1</v>
      </c>
    </row>
    <row r="69" spans="1:17" ht="12.75">
      <c r="A69" s="124">
        <v>707</v>
      </c>
      <c r="B69" s="131" t="s">
        <v>161</v>
      </c>
      <c r="C69" s="131" t="s">
        <v>135</v>
      </c>
      <c r="D69" s="131" t="s">
        <v>144</v>
      </c>
      <c r="E69" s="8" t="s">
        <v>269</v>
      </c>
      <c r="F69" s="8" t="s">
        <v>307</v>
      </c>
      <c r="G69" s="8" t="s">
        <v>334</v>
      </c>
      <c r="H69" s="8" t="s">
        <v>312</v>
      </c>
      <c r="I69" s="8" t="s">
        <v>374</v>
      </c>
      <c r="Q69" s="8">
        <f t="shared" si="0"/>
        <v>136.04</v>
      </c>
    </row>
    <row r="70" spans="1:17" ht="12.75">
      <c r="A70" s="124">
        <v>708</v>
      </c>
      <c r="B70" s="131" t="s">
        <v>216</v>
      </c>
      <c r="C70" s="131" t="s">
        <v>217</v>
      </c>
      <c r="D70" s="131" t="s">
        <v>145</v>
      </c>
      <c r="E70" s="8" t="s">
        <v>271</v>
      </c>
      <c r="F70" s="8" t="s">
        <v>308</v>
      </c>
      <c r="G70" s="8" t="s">
        <v>272</v>
      </c>
      <c r="H70" s="8" t="s">
        <v>357</v>
      </c>
      <c r="I70" s="8" t="s">
        <v>314</v>
      </c>
      <c r="Q70" s="8">
        <f t="shared" si="0"/>
        <v>135.74</v>
      </c>
    </row>
    <row r="71" spans="1:17" ht="12.75">
      <c r="A71" s="124">
        <v>709</v>
      </c>
      <c r="B71" s="131" t="s">
        <v>167</v>
      </c>
      <c r="C71" s="131" t="s">
        <v>166</v>
      </c>
      <c r="D71" s="131" t="s">
        <v>144</v>
      </c>
      <c r="Q71" s="8">
        <f t="shared" si="0"/>
        <v>0</v>
      </c>
    </row>
    <row r="72" spans="1:17" ht="12.75">
      <c r="A72" s="124">
        <v>710</v>
      </c>
      <c r="B72" s="131" t="s">
        <v>199</v>
      </c>
      <c r="C72" s="131" t="s">
        <v>200</v>
      </c>
      <c r="D72" s="131" t="s">
        <v>148</v>
      </c>
      <c r="Q72" s="8">
        <f t="shared" si="0"/>
        <v>0</v>
      </c>
    </row>
    <row r="73" spans="1:17" ht="12.75">
      <c r="A73" s="124">
        <v>711</v>
      </c>
      <c r="B73" s="131" t="s">
        <v>121</v>
      </c>
      <c r="C73" s="131" t="s">
        <v>139</v>
      </c>
      <c r="D73" s="131" t="s">
        <v>144</v>
      </c>
      <c r="Q73" s="8">
        <f t="shared" si="0"/>
        <v>0</v>
      </c>
    </row>
    <row r="74" spans="1:17" ht="12.75">
      <c r="A74" s="124">
        <v>712</v>
      </c>
      <c r="B74" s="131" t="s">
        <v>114</v>
      </c>
      <c r="C74" s="131" t="s">
        <v>202</v>
      </c>
      <c r="D74" s="131" t="s">
        <v>145</v>
      </c>
      <c r="Q74" s="8">
        <f t="shared" si="0"/>
        <v>0</v>
      </c>
    </row>
    <row r="75" spans="1:17" ht="12.75">
      <c r="A75" s="124">
        <v>713</v>
      </c>
      <c r="B75" s="131" t="s">
        <v>120</v>
      </c>
      <c r="C75" s="131" t="s">
        <v>141</v>
      </c>
      <c r="D75" s="131" t="s">
        <v>147</v>
      </c>
      <c r="Q75" s="8">
        <f t="shared" si="0"/>
        <v>0</v>
      </c>
    </row>
    <row r="76" spans="1:17" ht="12.75">
      <c r="A76" s="124">
        <v>714</v>
      </c>
      <c r="B76" s="131" t="s">
        <v>113</v>
      </c>
      <c r="C76" s="131" t="s">
        <v>136</v>
      </c>
      <c r="D76" s="131" t="s">
        <v>145</v>
      </c>
      <c r="Q76" s="8">
        <f t="shared" si="0"/>
        <v>0</v>
      </c>
    </row>
    <row r="77" spans="1:17" ht="12.75">
      <c r="A77" s="124">
        <v>715</v>
      </c>
      <c r="B77" s="131" t="s">
        <v>114</v>
      </c>
      <c r="C77" s="131" t="s">
        <v>140</v>
      </c>
      <c r="D77" s="131" t="s">
        <v>145</v>
      </c>
      <c r="E77" s="8" t="s">
        <v>270</v>
      </c>
      <c r="F77" s="8" t="s">
        <v>268</v>
      </c>
      <c r="G77" s="8" t="s">
        <v>335</v>
      </c>
      <c r="H77" s="8" t="s">
        <v>356</v>
      </c>
      <c r="I77" s="8" t="s">
        <v>311</v>
      </c>
      <c r="Q77" s="8">
        <f t="shared" si="0"/>
        <v>134.73</v>
      </c>
    </row>
    <row r="78" spans="1:17" ht="12.75">
      <c r="A78" s="124">
        <v>716</v>
      </c>
      <c r="B78" s="131" t="s">
        <v>215</v>
      </c>
      <c r="C78" s="131" t="s">
        <v>211</v>
      </c>
      <c r="D78" s="131" t="s">
        <v>145</v>
      </c>
      <c r="Q78" s="8">
        <f t="shared" si="0"/>
        <v>0</v>
      </c>
    </row>
    <row r="79" spans="1:17" ht="12.75">
      <c r="A79" s="124">
        <v>717</v>
      </c>
      <c r="B79" s="131" t="s">
        <v>110</v>
      </c>
      <c r="C79" s="131" t="s">
        <v>162</v>
      </c>
      <c r="D79" s="131" t="s">
        <v>144</v>
      </c>
      <c r="Q79" s="8">
        <f t="shared" si="0"/>
        <v>0</v>
      </c>
    </row>
    <row r="80" spans="1:17" ht="12.75">
      <c r="A80" s="124">
        <v>718</v>
      </c>
      <c r="B80" s="131" t="s">
        <v>114</v>
      </c>
      <c r="C80" s="131" t="s">
        <v>241</v>
      </c>
      <c r="D80" s="131" t="s">
        <v>145</v>
      </c>
      <c r="Q80" s="8">
        <f aca="true" t="shared" si="2" ref="Q80:Q145">SUM(E80*$E$2+F80*$F$2+G80*$G$2+H80*$H$2+I80*$I$2+$J$2*J80+K80*$E$2+L80*$F$2+M80*$G$2+N80*$H$2+O80*$I$2+P80*$J$2)</f>
        <v>0</v>
      </c>
    </row>
    <row r="81" spans="1:17" ht="12.75">
      <c r="A81" s="124">
        <v>719</v>
      </c>
      <c r="B81" s="131" t="s">
        <v>151</v>
      </c>
      <c r="C81" s="131" t="s">
        <v>242</v>
      </c>
      <c r="D81" s="131" t="s">
        <v>144</v>
      </c>
      <c r="Q81" s="8">
        <f t="shared" si="2"/>
        <v>0</v>
      </c>
    </row>
    <row r="82" spans="1:17" ht="12.75">
      <c r="A82" s="144">
        <v>720</v>
      </c>
      <c r="B82" s="127" t="s">
        <v>201</v>
      </c>
      <c r="C82" s="127" t="s">
        <v>243</v>
      </c>
      <c r="D82" s="127" t="s">
        <v>146</v>
      </c>
      <c r="Q82" s="8">
        <f t="shared" si="2"/>
        <v>0</v>
      </c>
    </row>
    <row r="83" spans="1:17" ht="12.75">
      <c r="A83" s="124">
        <v>721</v>
      </c>
      <c r="B83" s="131" t="s">
        <v>244</v>
      </c>
      <c r="C83" s="131" t="s">
        <v>139</v>
      </c>
      <c r="D83" s="131" t="s">
        <v>146</v>
      </c>
      <c r="Q83" s="8">
        <f t="shared" si="2"/>
        <v>0</v>
      </c>
    </row>
    <row r="84" spans="1:17" ht="12.75">
      <c r="A84" s="124">
        <v>722</v>
      </c>
      <c r="B84" s="131" t="s">
        <v>181</v>
      </c>
      <c r="C84" s="131" t="s">
        <v>204</v>
      </c>
      <c r="D84" s="131" t="s">
        <v>145</v>
      </c>
      <c r="Q84" s="8">
        <f t="shared" si="2"/>
        <v>0</v>
      </c>
    </row>
    <row r="85" spans="1:17" ht="12.75">
      <c r="A85" s="124">
        <v>723</v>
      </c>
      <c r="B85" s="131" t="s">
        <v>261</v>
      </c>
      <c r="C85" s="131" t="s">
        <v>262</v>
      </c>
      <c r="D85" s="131" t="s">
        <v>197</v>
      </c>
      <c r="E85" s="8" t="s">
        <v>287</v>
      </c>
      <c r="F85" s="8" t="s">
        <v>309</v>
      </c>
      <c r="G85" s="8" t="s">
        <v>336</v>
      </c>
      <c r="H85" s="8" t="s">
        <v>358</v>
      </c>
      <c r="I85" s="8" t="s">
        <v>375</v>
      </c>
      <c r="Q85" s="8">
        <f t="shared" si="2"/>
        <v>136.84</v>
      </c>
    </row>
    <row r="86" spans="1:17" ht="12.75">
      <c r="A86" s="124">
        <v>901</v>
      </c>
      <c r="B86" s="134" t="s">
        <v>160</v>
      </c>
      <c r="C86" s="125" t="s">
        <v>174</v>
      </c>
      <c r="D86" s="125" t="s">
        <v>214</v>
      </c>
      <c r="E86" s="8" t="s">
        <v>296</v>
      </c>
      <c r="F86" s="8" t="s">
        <v>325</v>
      </c>
      <c r="G86" s="8" t="s">
        <v>347</v>
      </c>
      <c r="H86" s="8" t="s">
        <v>368</v>
      </c>
      <c r="I86" s="8" t="s">
        <v>386</v>
      </c>
      <c r="Q86" s="8">
        <f t="shared" si="2"/>
        <v>129.24</v>
      </c>
    </row>
    <row r="87" spans="1:17" ht="12.75">
      <c r="A87" s="124">
        <v>902</v>
      </c>
      <c r="B87" s="134" t="s">
        <v>111</v>
      </c>
      <c r="C87" s="125" t="s">
        <v>205</v>
      </c>
      <c r="D87" s="131" t="s">
        <v>146</v>
      </c>
      <c r="E87" s="8" t="s">
        <v>297</v>
      </c>
      <c r="F87" s="8" t="s">
        <v>326</v>
      </c>
      <c r="G87" s="8" t="s">
        <v>348</v>
      </c>
      <c r="H87" s="8" t="s">
        <v>369</v>
      </c>
      <c r="I87" s="8" t="s">
        <v>387</v>
      </c>
      <c r="Q87" s="8">
        <f t="shared" si="2"/>
        <v>142.92</v>
      </c>
    </row>
    <row r="88" spans="1:17" ht="12.75">
      <c r="A88" s="124">
        <v>903</v>
      </c>
      <c r="B88" s="137" t="s">
        <v>175</v>
      </c>
      <c r="C88" s="137" t="s">
        <v>142</v>
      </c>
      <c r="D88" s="137" t="s">
        <v>149</v>
      </c>
      <c r="Q88" s="8">
        <f t="shared" si="2"/>
        <v>0</v>
      </c>
    </row>
    <row r="89" spans="1:17" ht="12.75">
      <c r="A89" s="124">
        <v>904</v>
      </c>
      <c r="B89" s="134" t="s">
        <v>180</v>
      </c>
      <c r="C89" s="125" t="s">
        <v>179</v>
      </c>
      <c r="D89" s="125" t="s">
        <v>149</v>
      </c>
      <c r="Q89" s="8">
        <f t="shared" si="2"/>
        <v>0</v>
      </c>
    </row>
    <row r="90" spans="1:17" ht="12.75">
      <c r="A90" s="124">
        <v>905</v>
      </c>
      <c r="B90" s="131" t="s">
        <v>181</v>
      </c>
      <c r="C90" s="131" t="s">
        <v>203</v>
      </c>
      <c r="D90" s="131" t="s">
        <v>145</v>
      </c>
      <c r="E90" s="8" t="s">
        <v>299</v>
      </c>
      <c r="F90" s="8" t="s">
        <v>328</v>
      </c>
      <c r="G90" s="8" t="s">
        <v>350</v>
      </c>
      <c r="H90" s="8" t="s">
        <v>371</v>
      </c>
      <c r="I90" s="8" t="s">
        <v>389</v>
      </c>
      <c r="Q90" s="8">
        <f t="shared" si="2"/>
        <v>146.78</v>
      </c>
    </row>
    <row r="91" spans="1:17" ht="12.75">
      <c r="A91" s="124">
        <v>906</v>
      </c>
      <c r="B91" s="131" t="s">
        <v>114</v>
      </c>
      <c r="C91" s="131" t="s">
        <v>176</v>
      </c>
      <c r="D91" s="131" t="s">
        <v>145</v>
      </c>
      <c r="E91" s="8" t="s">
        <v>298</v>
      </c>
      <c r="F91" s="8" t="s">
        <v>327</v>
      </c>
      <c r="G91" s="8" t="s">
        <v>349</v>
      </c>
      <c r="H91" s="8" t="s">
        <v>370</v>
      </c>
      <c r="I91" s="8" t="s">
        <v>388</v>
      </c>
      <c r="Q91" s="8">
        <f t="shared" si="2"/>
        <v>145.86</v>
      </c>
    </row>
    <row r="92" spans="1:17" ht="12.75">
      <c r="A92" s="124">
        <v>907</v>
      </c>
      <c r="B92" s="127" t="s">
        <v>245</v>
      </c>
      <c r="C92" s="127" t="s">
        <v>246</v>
      </c>
      <c r="D92" s="127" t="s">
        <v>144</v>
      </c>
      <c r="Q92" s="8">
        <f t="shared" si="2"/>
        <v>0</v>
      </c>
    </row>
    <row r="93" spans="1:17" ht="12.75">
      <c r="A93" s="124">
        <v>908</v>
      </c>
      <c r="B93" s="128" t="s">
        <v>247</v>
      </c>
      <c r="C93" s="129" t="s">
        <v>248</v>
      </c>
      <c r="D93" s="129" t="s">
        <v>145</v>
      </c>
      <c r="Q93" s="8">
        <f t="shared" si="2"/>
        <v>0</v>
      </c>
    </row>
    <row r="94" spans="1:17" ht="12.75">
      <c r="A94" s="124">
        <v>909</v>
      </c>
      <c r="B94" s="134" t="s">
        <v>114</v>
      </c>
      <c r="C94" s="125" t="s">
        <v>241</v>
      </c>
      <c r="D94" s="131" t="s">
        <v>145</v>
      </c>
      <c r="Q94" s="8">
        <f t="shared" si="2"/>
        <v>0</v>
      </c>
    </row>
    <row r="95" spans="1:17" ht="12.75">
      <c r="A95" s="124">
        <v>910</v>
      </c>
      <c r="B95" s="127" t="s">
        <v>249</v>
      </c>
      <c r="C95" s="127" t="s">
        <v>250</v>
      </c>
      <c r="D95" s="127" t="s">
        <v>144</v>
      </c>
      <c r="Q95" s="8">
        <f t="shared" si="2"/>
        <v>0</v>
      </c>
    </row>
    <row r="96" spans="1:17" ht="12.75">
      <c r="A96" s="124">
        <v>911</v>
      </c>
      <c r="B96" s="126" t="s">
        <v>251</v>
      </c>
      <c r="C96" s="126" t="s">
        <v>143</v>
      </c>
      <c r="D96" s="136" t="s">
        <v>144</v>
      </c>
      <c r="Q96" s="8">
        <f t="shared" si="2"/>
        <v>0</v>
      </c>
    </row>
    <row r="97" spans="1:17" ht="12.75">
      <c r="A97" s="124">
        <v>912</v>
      </c>
      <c r="B97" s="130" t="s">
        <v>252</v>
      </c>
      <c r="C97" s="130" t="s">
        <v>253</v>
      </c>
      <c r="D97" s="130"/>
      <c r="Q97" s="8">
        <f t="shared" si="2"/>
        <v>0</v>
      </c>
    </row>
    <row r="98" spans="1:17" ht="12.75">
      <c r="A98" s="124">
        <v>913</v>
      </c>
      <c r="B98" s="131" t="s">
        <v>111</v>
      </c>
      <c r="C98" s="131" t="s">
        <v>126</v>
      </c>
      <c r="D98" s="131" t="s">
        <v>146</v>
      </c>
      <c r="Q98" s="8">
        <f t="shared" si="2"/>
        <v>0</v>
      </c>
    </row>
    <row r="99" spans="1:17" ht="12.75">
      <c r="A99" s="124">
        <v>914</v>
      </c>
      <c r="B99" s="131" t="s">
        <v>254</v>
      </c>
      <c r="C99" s="131" t="s">
        <v>255</v>
      </c>
      <c r="D99" s="131"/>
      <c r="Q99" s="8">
        <f t="shared" si="2"/>
        <v>0</v>
      </c>
    </row>
    <row r="100" spans="1:17" ht="12.75">
      <c r="A100" s="124">
        <v>915</v>
      </c>
      <c r="B100" s="131" t="s">
        <v>151</v>
      </c>
      <c r="C100" s="131" t="s">
        <v>142</v>
      </c>
      <c r="D100" s="131" t="s">
        <v>144</v>
      </c>
      <c r="E100" s="8" t="s">
        <v>300</v>
      </c>
      <c r="F100" s="8" t="s">
        <v>329</v>
      </c>
      <c r="G100" s="8" t="s">
        <v>351</v>
      </c>
      <c r="H100" s="8" t="s">
        <v>318</v>
      </c>
      <c r="I100" s="8" t="s">
        <v>392</v>
      </c>
      <c r="Q100" s="8">
        <f t="shared" si="2"/>
        <v>130.68</v>
      </c>
    </row>
    <row r="101" spans="1:17" ht="12.75">
      <c r="A101" s="124">
        <v>916</v>
      </c>
      <c r="B101" s="134" t="s">
        <v>114</v>
      </c>
      <c r="C101" s="125" t="s">
        <v>241</v>
      </c>
      <c r="D101" s="131" t="s">
        <v>145</v>
      </c>
      <c r="Q101" s="8">
        <f t="shared" si="2"/>
        <v>0</v>
      </c>
    </row>
    <row r="102" spans="1:17" ht="12.75">
      <c r="A102" s="124">
        <v>917</v>
      </c>
      <c r="B102" s="128" t="s">
        <v>256</v>
      </c>
      <c r="C102" s="129" t="s">
        <v>257</v>
      </c>
      <c r="D102" s="127" t="s">
        <v>144</v>
      </c>
      <c r="Q102" s="8">
        <f t="shared" si="2"/>
        <v>0</v>
      </c>
    </row>
    <row r="103" spans="1:17" ht="12.75">
      <c r="A103" s="124">
        <v>918</v>
      </c>
      <c r="B103" s="134"/>
      <c r="C103" s="125"/>
      <c r="D103" s="131"/>
      <c r="Q103" s="8">
        <f t="shared" si="2"/>
        <v>0</v>
      </c>
    </row>
    <row r="104" spans="1:17" ht="12.75">
      <c r="A104" s="144">
        <v>919</v>
      </c>
      <c r="B104" s="135"/>
      <c r="C104" s="136"/>
      <c r="D104" s="136"/>
      <c r="Q104" s="8">
        <f t="shared" si="2"/>
        <v>0</v>
      </c>
    </row>
    <row r="105" spans="1:17" ht="12.75">
      <c r="A105" s="124">
        <v>920</v>
      </c>
      <c r="B105" s="135" t="s">
        <v>186</v>
      </c>
      <c r="C105" s="136" t="s">
        <v>166</v>
      </c>
      <c r="D105" s="136" t="s">
        <v>144</v>
      </c>
      <c r="Q105" s="8">
        <f t="shared" si="2"/>
        <v>0</v>
      </c>
    </row>
    <row r="106" spans="1:17" ht="12.75">
      <c r="A106" s="124">
        <v>921</v>
      </c>
      <c r="B106" s="135" t="s">
        <v>170</v>
      </c>
      <c r="C106" s="136" t="s">
        <v>162</v>
      </c>
      <c r="D106" s="136" t="s">
        <v>144</v>
      </c>
      <c r="E106" s="8" t="s">
        <v>301</v>
      </c>
      <c r="F106" s="8" t="s">
        <v>330</v>
      </c>
      <c r="G106" s="8" t="s">
        <v>352</v>
      </c>
      <c r="H106" s="8" t="s">
        <v>372</v>
      </c>
      <c r="I106" s="8" t="s">
        <v>322</v>
      </c>
      <c r="Q106" s="8">
        <f t="shared" si="2"/>
        <v>142.69</v>
      </c>
    </row>
    <row r="107" spans="1:17" ht="12.75">
      <c r="A107" s="124">
        <v>922</v>
      </c>
      <c r="B107" s="135" t="s">
        <v>181</v>
      </c>
      <c r="C107" s="136" t="s">
        <v>204</v>
      </c>
      <c r="D107" s="136" t="s">
        <v>145</v>
      </c>
      <c r="E107" s="8" t="s">
        <v>302</v>
      </c>
      <c r="Q107" s="8">
        <f t="shared" si="2"/>
        <v>27.99</v>
      </c>
    </row>
    <row r="108" spans="1:17" ht="12.75">
      <c r="A108" s="6">
        <v>999</v>
      </c>
      <c r="E108" s="8" t="s">
        <v>303</v>
      </c>
      <c r="F108" s="8" t="s">
        <v>332</v>
      </c>
      <c r="G108" s="8" t="s">
        <v>346</v>
      </c>
      <c r="H108" s="8" t="s">
        <v>375</v>
      </c>
      <c r="I108" s="8" t="s">
        <v>322</v>
      </c>
      <c r="Q108" s="8">
        <f t="shared" si="2"/>
        <v>145.37</v>
      </c>
    </row>
    <row r="109" ht="12.75">
      <c r="Q109" s="8">
        <f t="shared" si="2"/>
        <v>0</v>
      </c>
    </row>
    <row r="110" ht="12.75">
      <c r="Q110" s="8">
        <f t="shared" si="2"/>
        <v>0</v>
      </c>
    </row>
    <row r="111" ht="12.75">
      <c r="Q111" s="8">
        <f t="shared" si="2"/>
        <v>0</v>
      </c>
    </row>
    <row r="112" ht="12.75">
      <c r="Q112" s="8">
        <f t="shared" si="2"/>
        <v>0</v>
      </c>
    </row>
    <row r="113" ht="12.75">
      <c r="Q113" s="8">
        <f t="shared" si="2"/>
        <v>0</v>
      </c>
    </row>
    <row r="114" ht="12.75">
      <c r="Q114" s="8">
        <f t="shared" si="2"/>
        <v>0</v>
      </c>
    </row>
    <row r="115" ht="12.75">
      <c r="Q115" s="8">
        <f t="shared" si="2"/>
        <v>0</v>
      </c>
    </row>
    <row r="116" ht="12.75">
      <c r="Q116" s="8">
        <f t="shared" si="2"/>
        <v>0</v>
      </c>
    </row>
    <row r="117" ht="12.75">
      <c r="Q117" s="8">
        <f t="shared" si="2"/>
        <v>0</v>
      </c>
    </row>
    <row r="118" ht="12.75">
      <c r="Q118" s="8">
        <f t="shared" si="2"/>
        <v>0</v>
      </c>
    </row>
    <row r="119" ht="12.75">
      <c r="Q119" s="8">
        <f t="shared" si="2"/>
        <v>0</v>
      </c>
    </row>
    <row r="120" ht="12.75">
      <c r="Q120" s="8">
        <f t="shared" si="2"/>
        <v>0</v>
      </c>
    </row>
    <row r="121" ht="12.75">
      <c r="Q121" s="8">
        <f t="shared" si="2"/>
        <v>0</v>
      </c>
    </row>
    <row r="122" ht="12.75">
      <c r="Q122" s="8">
        <f t="shared" si="2"/>
        <v>0</v>
      </c>
    </row>
    <row r="123" ht="12.75">
      <c r="Q123" s="8">
        <f t="shared" si="2"/>
        <v>0</v>
      </c>
    </row>
    <row r="124" ht="12.75">
      <c r="Q124" s="8">
        <f t="shared" si="2"/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aca="true" t="shared" si="3" ref="Q146:Q209">SUM(E146*$E$2+F146*$F$2+G146*$G$2+H146*$H$2+I146*$I$2+$J$2*J146+K146*$E$2+L146*$F$2+M146*$G$2+N146*$H$2+O146*$I$2+P146*$J$2)</f>
        <v>0</v>
      </c>
    </row>
    <row r="147" ht="12.75">
      <c r="Q147" s="8">
        <f t="shared" si="3"/>
        <v>0</v>
      </c>
    </row>
    <row r="148" ht="12.75">
      <c r="Q148" s="8">
        <f t="shared" si="3"/>
        <v>0</v>
      </c>
    </row>
    <row r="149" ht="12.75">
      <c r="Q149" s="8">
        <f t="shared" si="3"/>
        <v>0</v>
      </c>
    </row>
    <row r="150" ht="12.75">
      <c r="Q150" s="8">
        <f t="shared" si="3"/>
        <v>0</v>
      </c>
    </row>
    <row r="151" ht="12.75">
      <c r="Q151" s="8">
        <f t="shared" si="3"/>
        <v>0</v>
      </c>
    </row>
    <row r="152" ht="12.75">
      <c r="Q152" s="8">
        <f t="shared" si="3"/>
        <v>0</v>
      </c>
    </row>
    <row r="153" ht="12.75">
      <c r="Q153" s="8">
        <f t="shared" si="3"/>
        <v>0</v>
      </c>
    </row>
    <row r="154" ht="12.75">
      <c r="Q154" s="8">
        <f t="shared" si="3"/>
        <v>0</v>
      </c>
    </row>
    <row r="155" ht="12.75">
      <c r="Q155" s="8">
        <f t="shared" si="3"/>
        <v>0</v>
      </c>
    </row>
    <row r="156" ht="12.75">
      <c r="Q156" s="8">
        <f t="shared" si="3"/>
        <v>0</v>
      </c>
    </row>
    <row r="157" ht="12.75">
      <c r="Q157" s="8">
        <f t="shared" si="3"/>
        <v>0</v>
      </c>
    </row>
    <row r="158" ht="12.75">
      <c r="Q158" s="8">
        <f t="shared" si="3"/>
        <v>0</v>
      </c>
    </row>
    <row r="159" ht="12.75">
      <c r="Q159" s="8">
        <f t="shared" si="3"/>
        <v>0</v>
      </c>
    </row>
    <row r="160" ht="12.75">
      <c r="Q160" s="8">
        <f t="shared" si="3"/>
        <v>0</v>
      </c>
    </row>
    <row r="161" ht="12.75">
      <c r="Q161" s="8">
        <f t="shared" si="3"/>
        <v>0</v>
      </c>
    </row>
    <row r="162" ht="12.75">
      <c r="Q162" s="8">
        <f t="shared" si="3"/>
        <v>0</v>
      </c>
    </row>
    <row r="163" ht="12.75">
      <c r="Q163" s="8">
        <f t="shared" si="3"/>
        <v>0</v>
      </c>
    </row>
    <row r="164" ht="12.75">
      <c r="Q164" s="8">
        <f t="shared" si="3"/>
        <v>0</v>
      </c>
    </row>
    <row r="165" ht="12.75">
      <c r="Q165" s="8">
        <f t="shared" si="3"/>
        <v>0</v>
      </c>
    </row>
    <row r="166" ht="12.75">
      <c r="Q166" s="8">
        <f t="shared" si="3"/>
        <v>0</v>
      </c>
    </row>
    <row r="167" ht="12.75">
      <c r="Q167" s="8">
        <f t="shared" si="3"/>
        <v>0</v>
      </c>
    </row>
    <row r="168" ht="12.75">
      <c r="Q168" s="8">
        <f t="shared" si="3"/>
        <v>0</v>
      </c>
    </row>
    <row r="169" ht="12.75">
      <c r="Q169" s="8">
        <f t="shared" si="3"/>
        <v>0</v>
      </c>
    </row>
    <row r="170" ht="12.75">
      <c r="Q170" s="8">
        <f t="shared" si="3"/>
        <v>0</v>
      </c>
    </row>
    <row r="171" ht="12.75">
      <c r="Q171" s="8">
        <f t="shared" si="3"/>
        <v>0</v>
      </c>
    </row>
    <row r="172" ht="12.75">
      <c r="Q172" s="8">
        <f t="shared" si="3"/>
        <v>0</v>
      </c>
    </row>
    <row r="173" ht="12.75">
      <c r="Q173" s="8">
        <f t="shared" si="3"/>
        <v>0</v>
      </c>
    </row>
    <row r="174" ht="12.75">
      <c r="Q174" s="8">
        <f t="shared" si="3"/>
        <v>0</v>
      </c>
    </row>
    <row r="175" ht="12.75">
      <c r="Q175" s="8">
        <f t="shared" si="3"/>
        <v>0</v>
      </c>
    </row>
    <row r="176" ht="12.75">
      <c r="Q176" s="8">
        <f t="shared" si="3"/>
        <v>0</v>
      </c>
    </row>
    <row r="177" ht="12.75">
      <c r="Q177" s="8">
        <f t="shared" si="3"/>
        <v>0</v>
      </c>
    </row>
    <row r="178" ht="12.75">
      <c r="Q178" s="8">
        <f t="shared" si="3"/>
        <v>0</v>
      </c>
    </row>
    <row r="179" ht="12.75">
      <c r="Q179" s="8">
        <f t="shared" si="3"/>
        <v>0</v>
      </c>
    </row>
    <row r="180" ht="12.75">
      <c r="Q180" s="8">
        <f t="shared" si="3"/>
        <v>0</v>
      </c>
    </row>
    <row r="181" ht="12.75">
      <c r="Q181" s="8">
        <f t="shared" si="3"/>
        <v>0</v>
      </c>
    </row>
    <row r="182" ht="12.75">
      <c r="Q182" s="8">
        <f t="shared" si="3"/>
        <v>0</v>
      </c>
    </row>
    <row r="183" ht="12.75">
      <c r="Q183" s="8">
        <f t="shared" si="3"/>
        <v>0</v>
      </c>
    </row>
    <row r="184" ht="12.75">
      <c r="Q184" s="8">
        <f t="shared" si="3"/>
        <v>0</v>
      </c>
    </row>
    <row r="185" ht="12.75">
      <c r="Q185" s="8">
        <f t="shared" si="3"/>
        <v>0</v>
      </c>
    </row>
    <row r="186" ht="12.75">
      <c r="Q186" s="8">
        <f t="shared" si="3"/>
        <v>0</v>
      </c>
    </row>
    <row r="187" ht="12.75">
      <c r="Q187" s="8">
        <f t="shared" si="3"/>
        <v>0</v>
      </c>
    </row>
    <row r="188" ht="12.75">
      <c r="Q188" s="8">
        <f t="shared" si="3"/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aca="true" t="shared" si="4" ref="Q210:Q273">SUM(E210*$E$2+F210*$F$2+G210*$G$2+H210*$H$2+I210*$I$2+$J$2*J210+K210*$E$2+L210*$F$2+M210*$G$2+N210*$H$2+O210*$I$2+P210*$J$2)</f>
        <v>0</v>
      </c>
    </row>
    <row r="211" ht="12.75">
      <c r="Q211" s="8">
        <f t="shared" si="4"/>
        <v>0</v>
      </c>
    </row>
    <row r="212" ht="12.75">
      <c r="Q212" s="8">
        <f t="shared" si="4"/>
        <v>0</v>
      </c>
    </row>
    <row r="213" ht="12.75">
      <c r="Q213" s="8">
        <f t="shared" si="4"/>
        <v>0</v>
      </c>
    </row>
    <row r="214" ht="12.75">
      <c r="Q214" s="8">
        <f t="shared" si="4"/>
        <v>0</v>
      </c>
    </row>
    <row r="215" ht="12.75">
      <c r="Q215" s="8">
        <f t="shared" si="4"/>
        <v>0</v>
      </c>
    </row>
    <row r="216" ht="12.75">
      <c r="Q216" s="8">
        <f t="shared" si="4"/>
        <v>0</v>
      </c>
    </row>
    <row r="217" ht="12.75">
      <c r="Q217" s="8">
        <f t="shared" si="4"/>
        <v>0</v>
      </c>
    </row>
    <row r="218" ht="12.75">
      <c r="Q218" s="8">
        <f t="shared" si="4"/>
        <v>0</v>
      </c>
    </row>
    <row r="219" ht="12.75">
      <c r="Q219" s="8">
        <f t="shared" si="4"/>
        <v>0</v>
      </c>
    </row>
    <row r="220" ht="12.75">
      <c r="Q220" s="8">
        <f t="shared" si="4"/>
        <v>0</v>
      </c>
    </row>
    <row r="221" ht="12.75">
      <c r="Q221" s="8">
        <f t="shared" si="4"/>
        <v>0</v>
      </c>
    </row>
    <row r="222" ht="12.75">
      <c r="Q222" s="8">
        <f t="shared" si="4"/>
        <v>0</v>
      </c>
    </row>
    <row r="223" ht="12.75">
      <c r="Q223" s="8">
        <f t="shared" si="4"/>
        <v>0</v>
      </c>
    </row>
    <row r="224" ht="12.75">
      <c r="Q224" s="8">
        <f t="shared" si="4"/>
        <v>0</v>
      </c>
    </row>
    <row r="225" ht="12.75">
      <c r="Q225" s="8">
        <f t="shared" si="4"/>
        <v>0</v>
      </c>
    </row>
    <row r="226" ht="12.75">
      <c r="Q226" s="8">
        <f t="shared" si="4"/>
        <v>0</v>
      </c>
    </row>
    <row r="227" ht="12.75">
      <c r="Q227" s="8">
        <f t="shared" si="4"/>
        <v>0</v>
      </c>
    </row>
    <row r="228" ht="12.75">
      <c r="Q228" s="8">
        <f t="shared" si="4"/>
        <v>0</v>
      </c>
    </row>
    <row r="229" ht="12.75">
      <c r="Q229" s="8">
        <f t="shared" si="4"/>
        <v>0</v>
      </c>
    </row>
    <row r="230" ht="12.75">
      <c r="Q230" s="8">
        <f t="shared" si="4"/>
        <v>0</v>
      </c>
    </row>
    <row r="231" ht="12.75">
      <c r="Q231" s="8">
        <f t="shared" si="4"/>
        <v>0</v>
      </c>
    </row>
    <row r="232" ht="12.75">
      <c r="Q232" s="8">
        <f t="shared" si="4"/>
        <v>0</v>
      </c>
    </row>
    <row r="233" ht="12.75">
      <c r="Q233" s="8">
        <f t="shared" si="4"/>
        <v>0</v>
      </c>
    </row>
    <row r="234" ht="12.75">
      <c r="Q234" s="8">
        <f t="shared" si="4"/>
        <v>0</v>
      </c>
    </row>
    <row r="235" ht="12.75">
      <c r="Q235" s="8">
        <f t="shared" si="4"/>
        <v>0</v>
      </c>
    </row>
    <row r="236" ht="12.75">
      <c r="Q236" s="8">
        <f t="shared" si="4"/>
        <v>0</v>
      </c>
    </row>
    <row r="237" ht="12.75">
      <c r="Q237" s="8">
        <f t="shared" si="4"/>
        <v>0</v>
      </c>
    </row>
    <row r="238" ht="12.75">
      <c r="Q238" s="8">
        <f t="shared" si="4"/>
        <v>0</v>
      </c>
    </row>
    <row r="239" ht="12.75">
      <c r="Q239" s="8">
        <f t="shared" si="4"/>
        <v>0</v>
      </c>
    </row>
    <row r="240" ht="12.75">
      <c r="Q240" s="8">
        <f t="shared" si="4"/>
        <v>0</v>
      </c>
    </row>
    <row r="241" ht="12.75">
      <c r="Q241" s="8">
        <f t="shared" si="4"/>
        <v>0</v>
      </c>
    </row>
    <row r="242" ht="12.75">
      <c r="Q242" s="8">
        <f t="shared" si="4"/>
        <v>0</v>
      </c>
    </row>
    <row r="243" ht="12.75">
      <c r="Q243" s="8">
        <f t="shared" si="4"/>
        <v>0</v>
      </c>
    </row>
    <row r="244" ht="12.75">
      <c r="Q244" s="8">
        <f t="shared" si="4"/>
        <v>0</v>
      </c>
    </row>
    <row r="245" ht="12.75">
      <c r="Q245" s="8">
        <f t="shared" si="4"/>
        <v>0</v>
      </c>
    </row>
    <row r="246" ht="12.75">
      <c r="Q246" s="8">
        <f t="shared" si="4"/>
        <v>0</v>
      </c>
    </row>
    <row r="247" ht="12.75">
      <c r="Q247" s="8">
        <f t="shared" si="4"/>
        <v>0</v>
      </c>
    </row>
    <row r="248" ht="12.75">
      <c r="Q248" s="8">
        <f t="shared" si="4"/>
        <v>0</v>
      </c>
    </row>
    <row r="249" ht="12.75">
      <c r="Q249" s="8">
        <f t="shared" si="4"/>
        <v>0</v>
      </c>
    </row>
    <row r="250" ht="12.75">
      <c r="Q250" s="8">
        <f t="shared" si="4"/>
        <v>0</v>
      </c>
    </row>
    <row r="251" ht="12.75">
      <c r="Q251" s="8">
        <f t="shared" si="4"/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aca="true" t="shared" si="5" ref="Q274:Q312">SUM(E274*$E$2+F274*$F$2+G274*$G$2+H274*$H$2+I274*$I$2+$J$2*J274+K274*$E$2+L274*$F$2+M274*$G$2+N274*$H$2+O274*$I$2+P274*$J$2)</f>
        <v>0</v>
      </c>
    </row>
    <row r="275" ht="12.75">
      <c r="Q275" s="8">
        <f t="shared" si="5"/>
        <v>0</v>
      </c>
    </row>
    <row r="276" ht="12.75">
      <c r="Q276" s="8">
        <f t="shared" si="5"/>
        <v>0</v>
      </c>
    </row>
    <row r="277" ht="12.75">
      <c r="Q277" s="8">
        <f t="shared" si="5"/>
        <v>0</v>
      </c>
    </row>
    <row r="278" ht="12.75">
      <c r="Q278" s="8">
        <f t="shared" si="5"/>
        <v>0</v>
      </c>
    </row>
    <row r="279" ht="12.75">
      <c r="Q279" s="8">
        <f t="shared" si="5"/>
        <v>0</v>
      </c>
    </row>
    <row r="280" ht="12.75">
      <c r="Q280" s="8">
        <f t="shared" si="5"/>
        <v>0</v>
      </c>
    </row>
    <row r="281" ht="12.75">
      <c r="Q281" s="8">
        <f t="shared" si="5"/>
        <v>0</v>
      </c>
    </row>
    <row r="282" ht="12.75">
      <c r="Q282" s="8">
        <f t="shared" si="5"/>
        <v>0</v>
      </c>
    </row>
    <row r="283" ht="12.75">
      <c r="Q283" s="8">
        <f t="shared" si="5"/>
        <v>0</v>
      </c>
    </row>
    <row r="284" ht="12.75">
      <c r="Q284" s="8">
        <f t="shared" si="5"/>
        <v>0</v>
      </c>
    </row>
    <row r="285" ht="12.75">
      <c r="Q285" s="8">
        <f t="shared" si="5"/>
        <v>0</v>
      </c>
    </row>
    <row r="286" ht="12.75">
      <c r="Q286" s="8">
        <f t="shared" si="5"/>
        <v>0</v>
      </c>
    </row>
    <row r="287" ht="12.75">
      <c r="Q287" s="8">
        <f t="shared" si="5"/>
        <v>0</v>
      </c>
    </row>
    <row r="288" ht="12.75">
      <c r="Q288" s="8">
        <f t="shared" si="5"/>
        <v>0</v>
      </c>
    </row>
    <row r="289" ht="12.75">
      <c r="Q289" s="8">
        <f t="shared" si="5"/>
        <v>0</v>
      </c>
    </row>
    <row r="290" ht="12.75">
      <c r="Q290" s="8">
        <f t="shared" si="5"/>
        <v>0</v>
      </c>
    </row>
    <row r="291" ht="12.75">
      <c r="Q291" s="8">
        <f t="shared" si="5"/>
        <v>0</v>
      </c>
    </row>
    <row r="292" ht="12.75">
      <c r="Q292" s="8">
        <f t="shared" si="5"/>
        <v>0</v>
      </c>
    </row>
    <row r="293" ht="12.75">
      <c r="Q293" s="8">
        <f t="shared" si="5"/>
        <v>0</v>
      </c>
    </row>
    <row r="294" ht="12.75">
      <c r="Q294" s="8">
        <f t="shared" si="5"/>
        <v>0</v>
      </c>
    </row>
    <row r="295" ht="12.75">
      <c r="Q295" s="8">
        <f t="shared" si="5"/>
        <v>0</v>
      </c>
    </row>
    <row r="296" ht="12.75">
      <c r="Q296" s="8">
        <f t="shared" si="5"/>
        <v>0</v>
      </c>
    </row>
    <row r="297" ht="12.75">
      <c r="Q297" s="8">
        <f t="shared" si="5"/>
        <v>0</v>
      </c>
    </row>
    <row r="298" ht="12.75">
      <c r="Q298" s="8">
        <f t="shared" si="5"/>
        <v>0</v>
      </c>
    </row>
    <row r="299" ht="12.75">
      <c r="Q299" s="8">
        <f t="shared" si="5"/>
        <v>0</v>
      </c>
    </row>
    <row r="300" ht="12.75">
      <c r="Q300" s="8">
        <f t="shared" si="5"/>
        <v>0</v>
      </c>
    </row>
    <row r="301" ht="12.75">
      <c r="Q301" s="8">
        <f t="shared" si="5"/>
        <v>0</v>
      </c>
    </row>
    <row r="302" ht="12.75">
      <c r="Q302" s="8">
        <f t="shared" si="5"/>
        <v>0</v>
      </c>
    </row>
    <row r="303" ht="12.75">
      <c r="Q303" s="8">
        <f t="shared" si="5"/>
        <v>0</v>
      </c>
    </row>
    <row r="304" ht="12.75">
      <c r="Q304" s="8">
        <f t="shared" si="5"/>
        <v>0</v>
      </c>
    </row>
    <row r="305" ht="12.75">
      <c r="Q305" s="8">
        <f t="shared" si="5"/>
        <v>0</v>
      </c>
    </row>
    <row r="306" ht="12.75">
      <c r="Q306" s="8">
        <f t="shared" si="5"/>
        <v>0</v>
      </c>
    </row>
    <row r="307" ht="12.75">
      <c r="Q307" s="8">
        <f t="shared" si="5"/>
        <v>0</v>
      </c>
    </row>
    <row r="308" ht="12.75">
      <c r="Q308" s="8">
        <f t="shared" si="5"/>
        <v>0</v>
      </c>
    </row>
    <row r="309" ht="12.75">
      <c r="Q309" s="8">
        <f t="shared" si="5"/>
        <v>0</v>
      </c>
    </row>
    <row r="310" ht="12.75">
      <c r="Q310" s="8">
        <f t="shared" si="5"/>
        <v>0</v>
      </c>
    </row>
    <row r="311" ht="12.75">
      <c r="Q311" s="8">
        <f t="shared" si="5"/>
        <v>0</v>
      </c>
    </row>
    <row r="312" ht="12.75">
      <c r="Q312" s="8">
        <f t="shared" si="5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3:U21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4">IF(R8&gt;0,RANK(S8,S$1:S$65536),0)</f>
        <v>1</v>
      </c>
      <c r="B8" s="138">
        <v>103</v>
      </c>
      <c r="C8" s="2" t="str">
        <f>+VLOOKUP($B8,Gesamt!$A$5:$D$312,2,FALSE)</f>
        <v>Meyhoff</v>
      </c>
      <c r="D8" s="2" t="str">
        <f>+VLOOKUP($B8,Gesamt!$A$5:$D$312,3,FALSE)</f>
        <v>Finn</v>
      </c>
      <c r="E8" s="1" t="str">
        <f>+VLOOKUP($B8,Gesamt!$A$5:$D$312,4,FALSE)</f>
        <v>Mettingen</v>
      </c>
      <c r="F8" s="10" t="str">
        <f>+VLOOKUP($B8,Gesamt!$A$5:$F$312,5,FALSE)</f>
        <v>27,90</v>
      </c>
      <c r="G8" s="10" t="str">
        <f>+VLOOKUP($B8,Gesamt!$A$5:$G$312,6,FALSE)</f>
        <v>27,94</v>
      </c>
      <c r="H8" s="10" t="str">
        <f>+VLOOKUP($B8,Gesamt!$A$5:$H$312,7,FALSE)</f>
        <v>27,72</v>
      </c>
      <c r="I8" s="10" t="str">
        <f>+VLOOKUP($B8,Gesamt!$A$5:$I$312,8,FALSE)</f>
        <v>28,05</v>
      </c>
      <c r="J8" s="10" t="str">
        <f>+VLOOKUP($B8,Gesamt!$A$5:$Q$312,9,FALSE)</f>
        <v>27,71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13">(F8*$F$4+G8*$G$4+H8*$H$4+I8*$I$4+J8*$J$4+K8*$K$4+L8*$F$4+M8*$G$4+N8*$H$4+O8*$I$4+P8*$J$4+Q8*$J$4)</f>
        <v>111.42</v>
      </c>
      <c r="S8" s="8">
        <f aca="true" t="shared" si="3" ref="S8:S13">IF(R8&gt;0,R8*-1,-1000)</f>
        <v>-111.42</v>
      </c>
    </row>
    <row r="9" spans="1:19" ht="15">
      <c r="A9" s="1">
        <f t="shared" si="1"/>
        <v>2</v>
      </c>
      <c r="B9" s="138">
        <v>109</v>
      </c>
      <c r="C9" s="2" t="str">
        <f>+VLOOKUP($B9,Gesamt!$A$5:$D$312,2,FALSE)</f>
        <v>Bednarski</v>
      </c>
      <c r="D9" s="2" t="str">
        <f>+VLOOKUP($B9,Gesamt!$A$5:$D$312,3,FALSE)</f>
        <v>Jonathan</v>
      </c>
      <c r="E9" s="1" t="str">
        <f>+VLOOKUP($B9,Gesamt!$A$5:$D$312,4,FALSE)</f>
        <v>Mettingen</v>
      </c>
      <c r="F9" s="10" t="str">
        <f>+VLOOKUP($B9,Gesamt!$A$5:$F$312,5,FALSE)</f>
        <v>27,69</v>
      </c>
      <c r="G9" s="10" t="str">
        <f>+VLOOKUP($B9,Gesamt!$A$5:$G$312,6,FALSE)</f>
        <v>27,67</v>
      </c>
      <c r="H9" s="10" t="str">
        <f>+VLOOKUP($B9,Gesamt!$A$5:$H$312,7,FALSE)</f>
        <v>28,53</v>
      </c>
      <c r="I9" s="10" t="str">
        <f>+VLOOKUP($B9,Gesamt!$A$5:$I$312,8,FALSE)</f>
        <v>27,80</v>
      </c>
      <c r="J9" s="10" t="str">
        <f>+VLOOKUP($B9,Gesamt!$A$5:$Q$312,9,FALSE)</f>
        <v>27,75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111.75</v>
      </c>
      <c r="S9" s="8">
        <f t="shared" si="3"/>
        <v>-111.75</v>
      </c>
    </row>
    <row r="10" spans="1:19" ht="15">
      <c r="A10" s="1">
        <f t="shared" si="1"/>
        <v>3</v>
      </c>
      <c r="B10" s="138">
        <v>121</v>
      </c>
      <c r="C10" s="2" t="str">
        <f>+VLOOKUP($B10,Gesamt!$A$5:$D$312,2,FALSE)</f>
        <v>Rosenkranz</v>
      </c>
      <c r="D10" s="2" t="str">
        <f>+VLOOKUP($B10,Gesamt!$A$5:$D$312,3,FALSE)</f>
        <v>Justus</v>
      </c>
      <c r="E10" s="1" t="str">
        <f>+VLOOKUP($B10,Gesamt!$A$5:$D$312,4,FALSE)</f>
        <v>Overath</v>
      </c>
      <c r="F10" s="10" t="str">
        <f>+VLOOKUP($B10,Gesamt!$A$5:$F$312,5,FALSE)</f>
        <v>28,09</v>
      </c>
      <c r="G10" s="10" t="str">
        <f>+VLOOKUP($B10,Gesamt!$A$5:$G$312,6,FALSE)</f>
        <v>28,20</v>
      </c>
      <c r="H10" s="10" t="str">
        <f>+VLOOKUP($B10,Gesamt!$A$5:$H$312,7,FALSE)</f>
        <v>27,93</v>
      </c>
      <c r="I10" s="10" t="str">
        <f>+VLOOKUP($B10,Gesamt!$A$5:$I$312,8,FALSE)</f>
        <v>28,36</v>
      </c>
      <c r="J10" s="10" t="str">
        <f>+VLOOKUP($B10,Gesamt!$A$5:$Q$312,9,FALSE)</f>
        <v>27,82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112.31</v>
      </c>
      <c r="S10" s="8">
        <f t="shared" si="3"/>
        <v>-112.31</v>
      </c>
    </row>
    <row r="11" spans="1:19" ht="15">
      <c r="A11" s="1">
        <f t="shared" si="1"/>
        <v>4</v>
      </c>
      <c r="B11" s="138">
        <v>126</v>
      </c>
      <c r="C11" s="2" t="str">
        <f>+VLOOKUP($B11,Gesamt!$A$5:$D$312,2,FALSE)</f>
        <v>Jakupi</v>
      </c>
      <c r="D11" s="2" t="str">
        <f>+VLOOKUP($B11,Gesamt!$A$5:$D$312,3,FALSE)</f>
        <v>Amar</v>
      </c>
      <c r="E11" s="1" t="str">
        <f>+VLOOKUP($B11,Gesamt!$A$5:$D$312,4,FALSE)</f>
        <v>Duisburg</v>
      </c>
      <c r="F11" s="10" t="str">
        <f>+VLOOKUP($B11,Gesamt!$A$5:$F$312,5,FALSE)</f>
        <v>28,44</v>
      </c>
      <c r="G11" s="10" t="str">
        <f>+VLOOKUP($B11,Gesamt!$A$5:$G$312,6,FALSE)</f>
        <v>27,83</v>
      </c>
      <c r="H11" s="10" t="str">
        <f>+VLOOKUP($B11,Gesamt!$A$5:$H$312,7,FALSE)</f>
        <v>28,12</v>
      </c>
      <c r="I11" s="10" t="str">
        <f>+VLOOKUP($B11,Gesamt!$A$5:$I$312,8,FALSE)</f>
        <v>28,15</v>
      </c>
      <c r="J11" s="10" t="str">
        <f>+VLOOKUP($B11,Gesamt!$A$5:$Q$312,9,FALSE)</f>
        <v>28,37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112.47</v>
      </c>
      <c r="S11" s="8">
        <f t="shared" si="3"/>
        <v>-112.47</v>
      </c>
    </row>
    <row r="12" spans="1:19" ht="15">
      <c r="A12" s="1">
        <f t="shared" si="1"/>
        <v>5</v>
      </c>
      <c r="B12" s="142">
        <v>123</v>
      </c>
      <c r="C12" s="2" t="str">
        <f>+VLOOKUP($B12,Gesamt!$A$5:$D$312,2,FALSE)</f>
        <v>Lauber</v>
      </c>
      <c r="D12" s="2" t="str">
        <f>+VLOOKUP($B12,Gesamt!$A$5:$D$312,3,FALSE)</f>
        <v>Hannah</v>
      </c>
      <c r="E12" s="1" t="str">
        <f>+VLOOKUP($B12,Gesamt!$A$5:$D$312,4,FALSE)</f>
        <v>Gleidorf</v>
      </c>
      <c r="F12" s="10" t="str">
        <f>+VLOOKUP($B12,Gesamt!$A$5:$F$312,5,FALSE)</f>
        <v>28,54</v>
      </c>
      <c r="G12" s="10" t="str">
        <f>+VLOOKUP($B12,Gesamt!$A$5:$G$312,6,FALSE)</f>
        <v>28,37</v>
      </c>
      <c r="H12" s="10" t="str">
        <f>+VLOOKUP($B12,Gesamt!$A$5:$H$312,7,FALSE)</f>
        <v>28,32</v>
      </c>
      <c r="I12" s="10" t="str">
        <f>+VLOOKUP($B12,Gesamt!$A$5:$I$312,8,FALSE)</f>
        <v>28,13</v>
      </c>
      <c r="J12" s="10" t="str">
        <f>+VLOOKUP($B12,Gesamt!$A$5:$Q$312,9,FALSE)</f>
        <v>27,84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2"/>
        <v>112.66</v>
      </c>
      <c r="S12" s="8">
        <f t="shared" si="3"/>
        <v>-112.66</v>
      </c>
    </row>
    <row r="13" spans="1:19" ht="15">
      <c r="A13" s="1">
        <f t="shared" si="1"/>
        <v>6</v>
      </c>
      <c r="B13" s="142">
        <v>124</v>
      </c>
      <c r="C13" s="2" t="str">
        <f>+VLOOKUP($B13,Gesamt!$A$5:$D$312,2,FALSE)</f>
        <v>Rosenkranz</v>
      </c>
      <c r="D13" s="2" t="str">
        <f>+VLOOKUP($B13,Gesamt!$A$5:$D$312,3,FALSE)</f>
        <v>Quentin</v>
      </c>
      <c r="E13" s="1" t="str">
        <f>+VLOOKUP($B13,Gesamt!$A$5:$D$312,4,FALSE)</f>
        <v>Overath</v>
      </c>
      <c r="F13" s="10" t="str">
        <f>+VLOOKUP($B13,Gesamt!$A$5:$F$312,5,FALSE)</f>
        <v>27,80</v>
      </c>
      <c r="G13" s="10" t="str">
        <f>+VLOOKUP($B13,Gesamt!$A$5:$G$312,6,FALSE)</f>
        <v>27,68</v>
      </c>
      <c r="H13" s="10" t="str">
        <f>+VLOOKUP($B13,Gesamt!$A$5:$H$312,7,FALSE)</f>
        <v>28,78</v>
      </c>
      <c r="I13" s="10" t="str">
        <f>+VLOOKUP($B13,Gesamt!$A$5:$I$312,8,FALSE)</f>
        <v>28,24</v>
      </c>
      <c r="J13" s="10" t="str">
        <f>+VLOOKUP($B13,Gesamt!$A$5:$Q$312,9,FALSE)</f>
        <v>28,10</v>
      </c>
      <c r="K13" s="10">
        <f>+VLOOKUP($B13,Gesamt!$A$5:$Q$312,10,FALSE)</f>
        <v>0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2"/>
        <v>112.8</v>
      </c>
      <c r="S13" s="8">
        <f t="shared" si="3"/>
        <v>-112.8</v>
      </c>
    </row>
    <row r="14" spans="1:19" ht="15">
      <c r="A14" s="1">
        <f t="shared" si="1"/>
        <v>7</v>
      </c>
      <c r="B14" s="142">
        <v>127</v>
      </c>
      <c r="C14" s="2" t="str">
        <f>+VLOOKUP($B14,Gesamt!$A$5:$D$312,2,FALSE)</f>
        <v>Meftahi</v>
      </c>
      <c r="D14" s="2" t="str">
        <f>+VLOOKUP($B14,Gesamt!$A$5:$D$312,3,FALSE)</f>
        <v>Hannah</v>
      </c>
      <c r="E14" s="1" t="str">
        <f>+VLOOKUP($B14,Gesamt!$A$5:$D$312,4,FALSE)</f>
        <v>Duisburg</v>
      </c>
      <c r="F14" s="10" t="str">
        <f>+VLOOKUP($B14,Gesamt!$A$5:$F$312,5,FALSE)</f>
        <v>27,76</v>
      </c>
      <c r="G14" s="10" t="str">
        <f>+VLOOKUP($B14,Gesamt!$A$5:$G$312,6,FALSE)</f>
        <v>28,22</v>
      </c>
      <c r="H14" s="10" t="str">
        <f>+VLOOKUP($B14,Gesamt!$A$5:$H$312,7,FALSE)</f>
        <v>28,12</v>
      </c>
      <c r="I14" s="10" t="str">
        <f>+VLOOKUP($B14,Gesamt!$A$5:$I$312,8,FALSE)</f>
        <v>28,44</v>
      </c>
      <c r="J14" s="10" t="str">
        <f>+VLOOKUP($B14,Gesamt!$A$5:$Q$312,9,FALSE)</f>
        <v>28,41</v>
      </c>
      <c r="K14" s="10">
        <f>+VLOOKUP($B14,Gesamt!$A$5:$Q$312,10,FALSE)</f>
        <v>0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>(F14*$F$4+G14*$G$4+H14*$H$4+I14*$I$4+J14*$J$4+K14*$K$4+L14*$F$4+M14*$G$4+N14*$H$4+O14*$I$4+P14*$J$4+Q14*$J$4)</f>
        <v>113.19</v>
      </c>
      <c r="S14" s="8">
        <f>IF(R14&gt;0,R14*-1,-1000)</f>
        <v>-113.19</v>
      </c>
    </row>
    <row r="15" spans="1:2" ht="15">
      <c r="A15" s="1"/>
      <c r="B15" s="138"/>
    </row>
    <row r="16" spans="1:2" ht="15">
      <c r="A16" s="1"/>
      <c r="B16" s="138"/>
    </row>
    <row r="17" spans="1:2" ht="15">
      <c r="A17" s="1"/>
      <c r="B17" s="138"/>
    </row>
    <row r="18" spans="1:2" ht="15">
      <c r="A18" s="1"/>
      <c r="B18" s="142"/>
    </row>
    <row r="19" spans="1:2" ht="15">
      <c r="A19" s="1"/>
      <c r="B19" s="138"/>
    </row>
    <row r="20" spans="1:2" ht="15">
      <c r="A20" s="1"/>
      <c r="B20" s="138"/>
    </row>
    <row r="21" spans="1:2" ht="15">
      <c r="A21" s="1"/>
      <c r="B21" s="142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3:U1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I19" sqref="I19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9">IF(R8&gt;0,RANK(S8,S$1:S$65536),0)</f>
        <v>1</v>
      </c>
      <c r="B8" s="139">
        <v>326</v>
      </c>
      <c r="C8" s="2" t="str">
        <f>+VLOOKUP($B8,Gesamt!$A$5:$D$312,2,FALSE)</f>
        <v>Stoffers</v>
      </c>
      <c r="D8" s="2" t="str">
        <f>+VLOOKUP($B8,Gesamt!$A$5:$D$312,3,FALSE)</f>
        <v>Martha</v>
      </c>
      <c r="E8" s="1" t="str">
        <f>+VLOOKUP($B8,Gesamt!$A$5:$D$312,4,FALSE)</f>
        <v>Stromberg</v>
      </c>
      <c r="F8" s="10" t="str">
        <f>+VLOOKUP($B8,Gesamt!$A$5:$F$312,5,FALSE)</f>
        <v>26,55</v>
      </c>
      <c r="G8" s="10" t="str">
        <f>+VLOOKUP($B8,Gesamt!$A$5:$G$312,6,FALSE)</f>
        <v>26,46</v>
      </c>
      <c r="H8" s="10" t="str">
        <f>+VLOOKUP($B8,Gesamt!$A$5:$H$312,7,FALSE)</f>
        <v>26,56</v>
      </c>
      <c r="I8" s="10" t="str">
        <f>+VLOOKUP($B8,Gesamt!$A$5:$I$312,8,FALSE)</f>
        <v>26,65</v>
      </c>
      <c r="J8" s="10" t="str">
        <f>+VLOOKUP($B8,Gesamt!$A$5:$Q$312,9,FALSE)</f>
        <v>26,61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13">(F8*$F$4+G8*$G$4+H8*$H$4+I8*$I$4+J8*$J$4+K8*$K$4+L8*$F$4+M8*$G$4+N8*$H$4+O8*$I$4+P8*$J$4+Q8*$J$4)</f>
        <v>106.28</v>
      </c>
      <c r="S8" s="8">
        <f aca="true" t="shared" si="3" ref="S8:S13">IF(R8&gt;0,R8*-1,-1000)</f>
        <v>-106.28</v>
      </c>
    </row>
    <row r="9" spans="1:19" ht="15">
      <c r="A9" s="1">
        <f t="shared" si="1"/>
        <v>2</v>
      </c>
      <c r="B9" s="139">
        <v>312</v>
      </c>
      <c r="C9" s="2" t="str">
        <f>+VLOOKUP($B9,Gesamt!$A$5:$D$312,2,FALSE)</f>
        <v>Freudenstein</v>
      </c>
      <c r="D9" s="2" t="str">
        <f>+VLOOKUP($B9,Gesamt!$A$5:$D$312,3,FALSE)</f>
        <v>Romy</v>
      </c>
      <c r="E9" s="1" t="str">
        <f>+VLOOKUP($B9,Gesamt!$A$5:$D$312,4,FALSE)</f>
        <v>Mettingen</v>
      </c>
      <c r="F9" s="10" t="str">
        <f>+VLOOKUP($B9,Gesamt!$A$5:$F$312,5,FALSE)</f>
        <v>26,58</v>
      </c>
      <c r="G9" s="10" t="str">
        <f>+VLOOKUP($B9,Gesamt!$A$5:$G$312,6,FALSE)</f>
        <v>26,55</v>
      </c>
      <c r="H9" s="10" t="str">
        <f>+VLOOKUP($B9,Gesamt!$A$5:$H$312,7,FALSE)</f>
        <v>26,54</v>
      </c>
      <c r="I9" s="10" t="str">
        <f>+VLOOKUP($B9,Gesamt!$A$5:$I$312,8,FALSE)</f>
        <v>26,69</v>
      </c>
      <c r="J9" s="10" t="str">
        <f>+VLOOKUP($B9,Gesamt!$A$5:$Q$312,9,FALSE)</f>
        <v>26,59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106.37</v>
      </c>
      <c r="S9" s="8">
        <f t="shared" si="3"/>
        <v>-106.37</v>
      </c>
    </row>
    <row r="10" spans="1:19" ht="15">
      <c r="A10" s="1">
        <f t="shared" si="1"/>
        <v>3</v>
      </c>
      <c r="B10" s="139">
        <v>302</v>
      </c>
      <c r="C10" s="2" t="str">
        <f>+VLOOKUP($B10,Gesamt!$A$5:$D$312,2,FALSE)</f>
        <v>Neuhaus</v>
      </c>
      <c r="D10" s="2" t="str">
        <f>+VLOOKUP($B10,Gesamt!$A$5:$D$312,3,FALSE)</f>
        <v>Robin</v>
      </c>
      <c r="E10" s="1" t="str">
        <f>+VLOOKUP($B10,Gesamt!$A$5:$D$312,4,FALSE)</f>
        <v>Mettingen</v>
      </c>
      <c r="F10" s="10" t="str">
        <f>+VLOOKUP($B10,Gesamt!$A$5:$F$312,5,FALSE)</f>
        <v>26,63</v>
      </c>
      <c r="G10" s="10" t="str">
        <f>+VLOOKUP($B10,Gesamt!$A$5:$G$312,6,FALSE)</f>
        <v>26,63</v>
      </c>
      <c r="H10" s="10" t="str">
        <f>+VLOOKUP($B10,Gesamt!$A$5:$H$312,7,FALSE)</f>
        <v>26,76</v>
      </c>
      <c r="I10" s="10" t="str">
        <f>+VLOOKUP($B10,Gesamt!$A$5:$I$312,8,FALSE)</f>
        <v>26,55</v>
      </c>
      <c r="J10" s="10" t="str">
        <f>+VLOOKUP($B10,Gesamt!$A$5:$Q$312,9,FALSE)</f>
        <v>26,79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106.73</v>
      </c>
      <c r="S10" s="8">
        <f t="shared" si="3"/>
        <v>-106.73</v>
      </c>
    </row>
    <row r="11" spans="1:19" ht="15">
      <c r="A11" s="1">
        <f t="shared" si="1"/>
        <v>4</v>
      </c>
      <c r="B11" s="139">
        <v>313</v>
      </c>
      <c r="C11" s="2" t="str">
        <f>+VLOOKUP($B11,Gesamt!$A$5:$D$312,2,FALSE)</f>
        <v>Paschedag</v>
      </c>
      <c r="D11" s="2" t="str">
        <f>+VLOOKUP($B11,Gesamt!$A$5:$D$312,3,FALSE)</f>
        <v>Mia</v>
      </c>
      <c r="E11" s="1" t="str">
        <f>+VLOOKUP($B11,Gesamt!$A$5:$D$312,4,FALSE)</f>
        <v>Stromberg</v>
      </c>
      <c r="F11" s="10" t="str">
        <f>+VLOOKUP($B11,Gesamt!$A$5:$F$312,5,FALSE)</f>
        <v>26,72</v>
      </c>
      <c r="G11" s="10" t="str">
        <f>+VLOOKUP($B11,Gesamt!$A$5:$G$312,6,FALSE)</f>
        <v>26,74</v>
      </c>
      <c r="H11" s="10" t="str">
        <f>+VLOOKUP($B11,Gesamt!$A$5:$H$312,7,FALSE)</f>
        <v>26,63</v>
      </c>
      <c r="I11" s="10" t="str">
        <f>+VLOOKUP($B11,Gesamt!$A$5:$I$312,8,FALSE)</f>
        <v>26,87</v>
      </c>
      <c r="J11" s="10" t="str">
        <f>+VLOOKUP($B11,Gesamt!$A$5:$Q$312,9,FALSE)</f>
        <v>26,76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107</v>
      </c>
      <c r="S11" s="8">
        <f t="shared" si="3"/>
        <v>-107</v>
      </c>
    </row>
    <row r="12" spans="1:19" ht="15">
      <c r="A12" s="1">
        <f t="shared" si="1"/>
        <v>5</v>
      </c>
      <c r="B12" s="139">
        <v>301</v>
      </c>
      <c r="C12" s="2" t="str">
        <f>+VLOOKUP($B12,Gesamt!$A$5:$D$312,2,FALSE)</f>
        <v>Zaruba</v>
      </c>
      <c r="D12" s="2" t="str">
        <f>+VLOOKUP($B12,Gesamt!$A$5:$D$312,3,FALSE)</f>
        <v>Max</v>
      </c>
      <c r="E12" s="1" t="str">
        <f>+VLOOKUP($B12,Gesamt!$A$5:$D$312,4,FALSE)</f>
        <v>Mettingen</v>
      </c>
      <c r="F12" s="10" t="str">
        <f>+VLOOKUP($B12,Gesamt!$A$5:$F$312,5,FALSE)</f>
        <v>26,73</v>
      </c>
      <c r="G12" s="10" t="str">
        <f>+VLOOKUP($B12,Gesamt!$A$5:$G$312,6,FALSE)</f>
        <v>26,81</v>
      </c>
      <c r="H12" s="10" t="str">
        <f>+VLOOKUP($B12,Gesamt!$A$5:$H$312,7,FALSE)</f>
        <v>26,74</v>
      </c>
      <c r="I12" s="10" t="str">
        <f>+VLOOKUP($B12,Gesamt!$A$5:$I$312,8,FALSE)</f>
        <v>26,87</v>
      </c>
      <c r="J12" s="10" t="str">
        <f>+VLOOKUP($B12,Gesamt!$A$5:$Q$312,9,FALSE)</f>
        <v>26,80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2"/>
        <v>107.22</v>
      </c>
      <c r="S12" s="8">
        <f t="shared" si="3"/>
        <v>-107.22</v>
      </c>
    </row>
    <row r="13" spans="1:19" ht="15">
      <c r="A13" s="1">
        <f t="shared" si="1"/>
        <v>6</v>
      </c>
      <c r="B13" s="139">
        <v>324</v>
      </c>
      <c r="C13" s="2" t="str">
        <f>+VLOOKUP($B13,Gesamt!$A$5:$D$312,2,FALSE)</f>
        <v>Ording</v>
      </c>
      <c r="D13" s="2" t="str">
        <f>+VLOOKUP($B13,Gesamt!$A$5:$D$312,3,FALSE)</f>
        <v>Louisa</v>
      </c>
      <c r="E13" s="1" t="str">
        <f>+VLOOKUP($B13,Gesamt!$A$5:$D$312,4,FALSE)</f>
        <v>Stromberg</v>
      </c>
      <c r="F13" s="10" t="str">
        <f>+VLOOKUP($B13,Gesamt!$A$5:$F$312,5,FALSE)</f>
        <v>26,75</v>
      </c>
      <c r="G13" s="10" t="str">
        <f>+VLOOKUP($B13,Gesamt!$A$5:$G$312,6,FALSE)</f>
        <v>26,77</v>
      </c>
      <c r="H13" s="10" t="str">
        <f>+VLOOKUP($B13,Gesamt!$A$5:$H$312,7,FALSE)</f>
        <v>26,73</v>
      </c>
      <c r="I13" s="10" t="str">
        <f>+VLOOKUP($B13,Gesamt!$A$5:$I$312,8,FALSE)</f>
        <v>27,01</v>
      </c>
      <c r="J13" s="10" t="str">
        <f>+VLOOKUP($B13,Gesamt!$A$5:$Q$312,9,FALSE)</f>
        <v>26,88</v>
      </c>
      <c r="K13" s="10">
        <f>+VLOOKUP($B13,Gesamt!$A$5:$Q$312,10,FALSE)</f>
        <v>0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2"/>
        <v>107.39</v>
      </c>
      <c r="S13" s="8">
        <f t="shared" si="3"/>
        <v>-107.39</v>
      </c>
    </row>
    <row r="14" spans="1:19" ht="15">
      <c r="A14" s="1">
        <f t="shared" si="1"/>
        <v>7</v>
      </c>
      <c r="B14" s="139">
        <v>305</v>
      </c>
      <c r="C14" s="2" t="str">
        <f>+VLOOKUP($B14,Gesamt!$A$5:$D$312,2,FALSE)</f>
        <v>Freudenstein</v>
      </c>
      <c r="D14" s="2" t="str">
        <f>+VLOOKUP($B14,Gesamt!$A$5:$D$312,3,FALSE)</f>
        <v>Rieke</v>
      </c>
      <c r="E14" s="1" t="str">
        <f>+VLOOKUP($B14,Gesamt!$A$5:$D$312,4,FALSE)</f>
        <v>Mettingen</v>
      </c>
      <c r="F14" s="10" t="str">
        <f>+VLOOKUP($B14,Gesamt!$A$5:$F$312,5,FALSE)</f>
        <v>26,69</v>
      </c>
      <c r="G14" s="10" t="str">
        <f>+VLOOKUP($B14,Gesamt!$A$5:$G$312,6,FALSE)</f>
        <v>26,91</v>
      </c>
      <c r="H14" s="10" t="str">
        <f>+VLOOKUP($B14,Gesamt!$A$5:$H$312,7,FALSE)</f>
        <v>26,75</v>
      </c>
      <c r="I14" s="10" t="str">
        <f>+VLOOKUP($B14,Gesamt!$A$5:$I$312,8,FALSE)</f>
        <v>26,94</v>
      </c>
      <c r="J14" s="10" t="str">
        <f>+VLOOKUP($B14,Gesamt!$A$5:$Q$312,9,FALSE)</f>
        <v>26,86</v>
      </c>
      <c r="K14" s="10">
        <f>+VLOOKUP($B14,Gesamt!$A$5:$Q$312,10,FALSE)</f>
        <v>0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 aca="true" t="shared" si="4" ref="R14:R19">(F14*$F$4+G14*$G$4+H14*$H$4+I14*$I$4+J14*$J$4+K14*$K$4+L14*$F$4+M14*$G$4+N14*$H$4+O14*$I$4+P14*$J$4+Q14*$J$4)</f>
        <v>107.46</v>
      </c>
      <c r="S14" s="8">
        <f aca="true" t="shared" si="5" ref="S14:S19">IF(R14&gt;0,R14*-1,-1000)</f>
        <v>-107.46</v>
      </c>
    </row>
    <row r="15" spans="1:19" ht="15">
      <c r="A15" s="1">
        <f t="shared" si="1"/>
        <v>8</v>
      </c>
      <c r="B15" s="142">
        <v>314</v>
      </c>
      <c r="C15" s="2" t="str">
        <f>+VLOOKUP($B15,Gesamt!$A$5:$D$312,2,FALSE)</f>
        <v>Schier</v>
      </c>
      <c r="D15" s="2" t="str">
        <f>+VLOOKUP($B15,Gesamt!$A$5:$D$312,3,FALSE)</f>
        <v>Finn</v>
      </c>
      <c r="E15" s="1" t="str">
        <f>+VLOOKUP($B15,Gesamt!$A$5:$D$312,4,FALSE)</f>
        <v>Stromberg</v>
      </c>
      <c r="F15" s="10" t="str">
        <f>+VLOOKUP($B15,Gesamt!$A$5:$F$312,5,FALSE)</f>
        <v>26,92</v>
      </c>
      <c r="G15" s="10" t="str">
        <f>+VLOOKUP($B15,Gesamt!$A$5:$G$312,6,FALSE)</f>
        <v>26,84</v>
      </c>
      <c r="H15" s="10" t="str">
        <f>+VLOOKUP($B15,Gesamt!$A$5:$H$312,7,FALSE)</f>
        <v>26,92</v>
      </c>
      <c r="I15" s="10" t="str">
        <f>+VLOOKUP($B15,Gesamt!$A$5:$I$312,8,FALSE)</f>
        <v>27,03</v>
      </c>
      <c r="J15" s="10" t="str">
        <f>+VLOOKUP($B15,Gesamt!$A$5:$Q$312,9,FALSE)</f>
        <v>26,94</v>
      </c>
      <c r="K15" s="10">
        <f>+VLOOKUP($B15,Gesamt!$A$5:$Q$312,10,FALSE)</f>
        <v>0</v>
      </c>
      <c r="L15" s="10">
        <f>+VLOOKUP($B15,Gesamt!$A$5:$Q$312,11,FALSE)</f>
        <v>0</v>
      </c>
      <c r="M15" s="10">
        <f>+VLOOKUP($B15,Gesamt!$A$5:$Q$312,12,FALSE)</f>
        <v>0</v>
      </c>
      <c r="N15" s="10">
        <f>+VLOOKUP($B15,Gesamt!$A$5:$Q$312,13,FALSE)</f>
        <v>0</v>
      </c>
      <c r="O15" s="10">
        <f>+VLOOKUP($B15,Gesamt!$A$5:$Q$312,14,FALSE)</f>
        <v>0</v>
      </c>
      <c r="P15" s="10">
        <f>+VLOOKUP($B15,Gesamt!$A$5:$Q$312,15,FALSE)</f>
        <v>0</v>
      </c>
      <c r="Q15" s="10">
        <f>+VLOOKUP($B15,Gesamt!$A$5:$Q$312,16,FALSE)</f>
        <v>0</v>
      </c>
      <c r="R15" s="10">
        <f t="shared" si="4"/>
        <v>107.73</v>
      </c>
      <c r="S15" s="8">
        <f t="shared" si="5"/>
        <v>-107.73</v>
      </c>
    </row>
    <row r="16" spans="1:19" ht="15">
      <c r="A16" s="1">
        <f t="shared" si="1"/>
        <v>9</v>
      </c>
      <c r="B16" s="142">
        <v>306</v>
      </c>
      <c r="C16" s="2" t="str">
        <f>+VLOOKUP($B16,Gesamt!$A$5:$D$312,2,FALSE)</f>
        <v>Ricker</v>
      </c>
      <c r="D16" s="2" t="str">
        <f>+VLOOKUP($B16,Gesamt!$A$5:$D$312,3,FALSE)</f>
        <v>Sarah</v>
      </c>
      <c r="E16" s="1" t="str">
        <f>+VLOOKUP($B16,Gesamt!$A$5:$D$312,4,FALSE)</f>
        <v>Billerbeck</v>
      </c>
      <c r="F16" s="10" t="str">
        <f>+VLOOKUP($B16,Gesamt!$A$5:$F$312,5,FALSE)</f>
        <v>26,89</v>
      </c>
      <c r="G16" s="10" t="str">
        <f>+VLOOKUP($B16,Gesamt!$A$5:$G$312,6,FALSE)</f>
        <v>26,95</v>
      </c>
      <c r="H16" s="10" t="str">
        <f>+VLOOKUP($B16,Gesamt!$A$5:$H$312,7,FALSE)</f>
        <v>26,84</v>
      </c>
      <c r="I16" s="10" t="str">
        <f>+VLOOKUP($B16,Gesamt!$A$5:$I$312,8,FALSE)</f>
        <v>26,90</v>
      </c>
      <c r="J16" s="10" t="str">
        <f>+VLOOKUP($B16,Gesamt!$A$5:$Q$312,9,FALSE)</f>
        <v>27,07</v>
      </c>
      <c r="K16" s="10">
        <f>+VLOOKUP($B16,Gesamt!$A$5:$Q$312,10,FALSE)</f>
        <v>0</v>
      </c>
      <c r="L16" s="10">
        <f>+VLOOKUP($B16,Gesamt!$A$5:$Q$312,11,FALSE)</f>
        <v>0</v>
      </c>
      <c r="M16" s="10">
        <f>+VLOOKUP($B16,Gesamt!$A$5:$Q$312,12,FALSE)</f>
        <v>0</v>
      </c>
      <c r="N16" s="10">
        <f>+VLOOKUP($B16,Gesamt!$A$5:$Q$312,13,FALSE)</f>
        <v>0</v>
      </c>
      <c r="O16" s="10">
        <f>+VLOOKUP($B16,Gesamt!$A$5:$Q$312,14,FALSE)</f>
        <v>0</v>
      </c>
      <c r="P16" s="10">
        <f>+VLOOKUP($B16,Gesamt!$A$5:$Q$312,15,FALSE)</f>
        <v>0</v>
      </c>
      <c r="Q16" s="10">
        <f>+VLOOKUP($B16,Gesamt!$A$5:$Q$312,16,FALSE)</f>
        <v>0</v>
      </c>
      <c r="R16" s="10">
        <f t="shared" si="4"/>
        <v>107.76</v>
      </c>
      <c r="S16" s="8">
        <f t="shared" si="5"/>
        <v>-107.76</v>
      </c>
    </row>
    <row r="17" spans="1:19" ht="15">
      <c r="A17" s="1">
        <f t="shared" si="1"/>
        <v>10</v>
      </c>
      <c r="B17" s="142">
        <v>316</v>
      </c>
      <c r="C17" s="2" t="str">
        <f>+VLOOKUP($B17,Gesamt!$A$5:$D$312,2,FALSE)</f>
        <v>Bednarski</v>
      </c>
      <c r="D17" s="2" t="str">
        <f>+VLOOKUP($B17,Gesamt!$A$5:$D$312,3,FALSE)</f>
        <v>Maximilian</v>
      </c>
      <c r="E17" s="1" t="str">
        <f>+VLOOKUP($B17,Gesamt!$A$5:$D$312,4,FALSE)</f>
        <v>Mettingen</v>
      </c>
      <c r="F17" s="10" t="str">
        <f>+VLOOKUP($B17,Gesamt!$A$5:$F$312,5,FALSE)</f>
        <v>26,81</v>
      </c>
      <c r="G17" s="10" t="str">
        <f>+VLOOKUP($B17,Gesamt!$A$5:$G$312,6,FALSE)</f>
        <v>26,88</v>
      </c>
      <c r="H17" s="10" t="str">
        <f>+VLOOKUP($B17,Gesamt!$A$5:$H$312,7,FALSE)</f>
        <v>27,03</v>
      </c>
      <c r="I17" s="10" t="str">
        <f>+VLOOKUP($B17,Gesamt!$A$5:$I$312,8,FALSE)</f>
        <v>27,21</v>
      </c>
      <c r="J17" s="10" t="str">
        <f>+VLOOKUP($B17,Gesamt!$A$5:$Q$312,9,FALSE)</f>
        <v>27,04</v>
      </c>
      <c r="K17" s="10">
        <f>+VLOOKUP($B17,Gesamt!$A$5:$Q$312,10,FALSE)</f>
        <v>0</v>
      </c>
      <c r="L17" s="10">
        <f>+VLOOKUP($B17,Gesamt!$A$5:$Q$312,11,FALSE)</f>
        <v>0</v>
      </c>
      <c r="M17" s="10">
        <f>+VLOOKUP($B17,Gesamt!$A$5:$Q$312,12,FALSE)</f>
        <v>0</v>
      </c>
      <c r="N17" s="10">
        <f>+VLOOKUP($B17,Gesamt!$A$5:$Q$312,13,FALSE)</f>
        <v>0</v>
      </c>
      <c r="O17" s="10">
        <f>+VLOOKUP($B17,Gesamt!$A$5:$Q$312,14,FALSE)</f>
        <v>0</v>
      </c>
      <c r="P17" s="10">
        <f>+VLOOKUP($B17,Gesamt!$A$5:$Q$312,15,FALSE)</f>
        <v>0</v>
      </c>
      <c r="Q17" s="10">
        <f>+VLOOKUP($B17,Gesamt!$A$5:$Q$312,16,FALSE)</f>
        <v>0</v>
      </c>
      <c r="R17" s="10">
        <f t="shared" si="4"/>
        <v>108.16</v>
      </c>
      <c r="S17" s="8">
        <f t="shared" si="5"/>
        <v>-108.16</v>
      </c>
    </row>
    <row r="18" spans="1:19" ht="15">
      <c r="A18" s="1">
        <f t="shared" si="1"/>
        <v>11</v>
      </c>
      <c r="B18" s="142">
        <v>307</v>
      </c>
      <c r="C18" s="2" t="str">
        <f>+VLOOKUP($B18,Gesamt!$A$5:$D$312,2,FALSE)</f>
        <v>Steinberg</v>
      </c>
      <c r="D18" s="2" t="str">
        <f>+VLOOKUP($B18,Gesamt!$A$5:$D$312,3,FALSE)</f>
        <v>Kimberly</v>
      </c>
      <c r="E18" s="1" t="str">
        <f>+VLOOKUP($B18,Gesamt!$A$5:$D$312,4,FALSE)</f>
        <v>Billerbeck</v>
      </c>
      <c r="F18" s="10" t="str">
        <f>+VLOOKUP($B18,Gesamt!$A$5:$F$312,5,FALSE)</f>
        <v>26,94</v>
      </c>
      <c r="G18" s="10" t="str">
        <f>+VLOOKUP($B18,Gesamt!$A$5:$G$312,6,FALSE)</f>
        <v>27,22</v>
      </c>
      <c r="H18" s="10" t="str">
        <f>+VLOOKUP($B18,Gesamt!$A$5:$H$312,7,FALSE)</f>
        <v>26,96</v>
      </c>
      <c r="I18" s="10" t="str">
        <f>+VLOOKUP($B18,Gesamt!$A$5:$I$312,8,FALSE)</f>
        <v>27,35</v>
      </c>
      <c r="J18" s="10" t="str">
        <f>+VLOOKUP($B18,Gesamt!$A$5:$Q$312,9,FALSE)</f>
        <v>26,90</v>
      </c>
      <c r="K18" s="10">
        <f>+VLOOKUP($B18,Gesamt!$A$5:$Q$312,10,FALSE)</f>
        <v>0</v>
      </c>
      <c r="L18" s="10">
        <f>+VLOOKUP($B18,Gesamt!$A$5:$Q$312,11,FALSE)</f>
        <v>0</v>
      </c>
      <c r="M18" s="10">
        <f>+VLOOKUP($B18,Gesamt!$A$5:$Q$312,12,FALSE)</f>
        <v>0</v>
      </c>
      <c r="N18" s="10">
        <f>+VLOOKUP($B18,Gesamt!$A$5:$Q$312,13,FALSE)</f>
        <v>0</v>
      </c>
      <c r="O18" s="10">
        <f>+VLOOKUP($B18,Gesamt!$A$5:$Q$312,14,FALSE)</f>
        <v>0</v>
      </c>
      <c r="P18" s="10">
        <f>+VLOOKUP($B18,Gesamt!$A$5:$Q$312,15,FALSE)</f>
        <v>0</v>
      </c>
      <c r="Q18" s="10">
        <f>+VLOOKUP($B18,Gesamt!$A$5:$Q$312,16,FALSE)</f>
        <v>0</v>
      </c>
      <c r="R18" s="10">
        <f t="shared" si="4"/>
        <v>108.43</v>
      </c>
      <c r="S18" s="8">
        <f t="shared" si="5"/>
        <v>-108.43</v>
      </c>
    </row>
    <row r="19" spans="1:19" ht="15">
      <c r="A19" s="1">
        <f t="shared" si="1"/>
        <v>12</v>
      </c>
      <c r="B19" s="142">
        <v>323</v>
      </c>
      <c r="C19" s="2" t="str">
        <f>+VLOOKUP($B19,Gesamt!$A$5:$D$312,2,FALSE)</f>
        <v>Meyhoff</v>
      </c>
      <c r="D19" s="2" t="str">
        <f>+VLOOKUP($B19,Gesamt!$A$5:$D$312,3,FALSE)</f>
        <v>Moritz</v>
      </c>
      <c r="E19" s="1" t="str">
        <f>+VLOOKUP($B19,Gesamt!$A$5:$D$312,4,FALSE)</f>
        <v>Mettingen</v>
      </c>
      <c r="F19" s="10" t="str">
        <f>+VLOOKUP($B19,Gesamt!$A$5:$F$312,5,FALSE)</f>
        <v>26,87</v>
      </c>
      <c r="G19" s="10">
        <v>99.99</v>
      </c>
      <c r="H19" s="10">
        <v>99.99</v>
      </c>
      <c r="I19" s="10">
        <v>99.99</v>
      </c>
      <c r="J19" s="10">
        <v>99.99</v>
      </c>
      <c r="K19" s="10">
        <f>+VLOOKUP($B19,Gesamt!$A$5:$Q$312,10,FALSE)</f>
        <v>0</v>
      </c>
      <c r="L19" s="10">
        <f>+VLOOKUP($B19,Gesamt!$A$5:$Q$312,11,FALSE)</f>
        <v>0</v>
      </c>
      <c r="M19" s="10">
        <f>+VLOOKUP($B19,Gesamt!$A$5:$Q$312,12,FALSE)</f>
        <v>0</v>
      </c>
      <c r="N19" s="10">
        <f>+VLOOKUP($B19,Gesamt!$A$5:$Q$312,13,FALSE)</f>
        <v>0</v>
      </c>
      <c r="O19" s="10">
        <f>+VLOOKUP($B19,Gesamt!$A$5:$Q$312,14,FALSE)</f>
        <v>0</v>
      </c>
      <c r="P19" s="10">
        <f>+VLOOKUP($B19,Gesamt!$A$5:$Q$312,15,FALSE)</f>
        <v>0</v>
      </c>
      <c r="Q19" s="10">
        <f>+VLOOKUP($B19,Gesamt!$A$5:$Q$312,16,FALSE)</f>
        <v>0</v>
      </c>
      <c r="R19" s="10">
        <f t="shared" si="4"/>
        <v>399.96</v>
      </c>
      <c r="S19" s="8">
        <f t="shared" si="5"/>
        <v>-399.96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/>
  <dimension ref="A3:U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0</v>
      </c>
      <c r="G5" s="10">
        <f t="shared" si="0"/>
        <v>27.04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40">
        <v>503</v>
      </c>
      <c r="C8" s="2" t="str">
        <f>+VLOOKUP($B8,Gesamt!$A$5:$D$312,2,FALSE)</f>
        <v>Marx</v>
      </c>
      <c r="D8" s="2" t="str">
        <f>+VLOOKUP($B8,Gesamt!$A$5:$D$312,3,FALSE)</f>
        <v>Fabian</v>
      </c>
      <c r="E8" s="1" t="str">
        <f>+VLOOKUP($B8,Gesamt!$A$5:$D$312,4,FALSE)</f>
        <v>ConAction</v>
      </c>
      <c r="F8" s="10" t="str">
        <f>+VLOOKUP($B8,Gesamt!$A$5:$F$312,5,FALSE)</f>
        <v>26,79</v>
      </c>
      <c r="G8" s="10" t="str">
        <f>+VLOOKUP($B8,Gesamt!$A$5:$G$312,6,FALSE)</f>
        <v>27,10</v>
      </c>
      <c r="H8" s="10" t="str">
        <f>+VLOOKUP($B8,Gesamt!$A$5:$H$312,7,FALSE)</f>
        <v>26,89</v>
      </c>
      <c r="I8" s="10" t="str">
        <f>+VLOOKUP($B8,Gesamt!$A$5:$I$312,8,FALSE)</f>
        <v>26,76</v>
      </c>
      <c r="J8" s="10" t="str">
        <f>+VLOOKUP($B8,Gesamt!$A$5:$Q$312,9,FALSE)</f>
        <v>27,08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>(F8*$F$4+G8*$G$4+H8*$H$4+I8*$I$4+J8*$J$4+K8*$K$4+L8*$F$4+M8*$G$4+N8*$H$4+O8*$I$4+P8*$J$4+Q8*$J$4)</f>
        <v>107.83</v>
      </c>
      <c r="S8" s="8">
        <f>IF(R8&gt;0,R8*-1,-1000)</f>
        <v>-107.83</v>
      </c>
    </row>
    <row r="9" spans="1:19" ht="15">
      <c r="A9" s="1">
        <f>IF(R9&gt;0,RANK(S9,S:S),0)</f>
        <v>2</v>
      </c>
      <c r="B9" s="140">
        <v>501</v>
      </c>
      <c r="C9" s="2" t="str">
        <f>+VLOOKUP($B9,Gesamt!$A$5:$D$312,2,FALSE)</f>
        <v>Schmidt</v>
      </c>
      <c r="D9" s="2" t="str">
        <f>+VLOOKUP($B9,Gesamt!$A$5:$D$312,3,FALSE)</f>
        <v>Marvin</v>
      </c>
      <c r="E9" s="1" t="str">
        <f>+VLOOKUP($B9,Gesamt!$A$5:$D$312,4,FALSE)</f>
        <v>Varel</v>
      </c>
      <c r="F9" s="10" t="str">
        <f>+VLOOKUP($B9,Gesamt!$A$5:$F$312,5,FALSE)</f>
        <v>26,85</v>
      </c>
      <c r="G9" s="10" t="str">
        <f>+VLOOKUP($B9,Gesamt!$A$5:$G$312,6,FALSE)</f>
        <v>27,13</v>
      </c>
      <c r="H9" s="10" t="str">
        <f>+VLOOKUP($B9,Gesamt!$A$5:$H$312,7,FALSE)</f>
        <v>26,80</v>
      </c>
      <c r="I9" s="10" t="str">
        <f>+VLOOKUP($B9,Gesamt!$A$5:$I$312,8,FALSE)</f>
        <v>27,03</v>
      </c>
      <c r="J9" s="10" t="str">
        <f>+VLOOKUP($B9,Gesamt!$A$5:$Q$312,9,FALSE)</f>
        <v>26,89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>(F9*$F$4+G9*$G$4+H9*$H$4+I9*$I$4+J9*$J$4+K9*$K$4+L9*$F$4+M9*$G$4+N9*$H$4+O9*$I$4+P9*$J$4+Q9*$J$4)</f>
        <v>107.85</v>
      </c>
      <c r="S9" s="8">
        <f>IF(R9&gt;0,R9*-1,-1000)</f>
        <v>-107.85</v>
      </c>
    </row>
    <row r="10" spans="1:19" ht="15">
      <c r="A10" s="1">
        <f>IF(R10&gt;0,RANK(S10,S:S),0)</f>
        <v>3</v>
      </c>
      <c r="B10" s="140">
        <v>502</v>
      </c>
      <c r="C10" s="2" t="str">
        <f>+VLOOKUP($B10,Gesamt!$A$5:$D$312,2,FALSE)</f>
        <v>Meyer</v>
      </c>
      <c r="D10" s="2" t="str">
        <f>+VLOOKUP($B10,Gesamt!$A$5:$D$312,3,FALSE)</f>
        <v>Henry</v>
      </c>
      <c r="E10" s="1" t="str">
        <f>+VLOOKUP($B10,Gesamt!$A$5:$D$312,4,FALSE)</f>
        <v>Mettingen</v>
      </c>
      <c r="F10" s="10" t="str">
        <f>+VLOOKUP($B10,Gesamt!$A$5:$F$312,5,FALSE)</f>
        <v>26,90</v>
      </c>
      <c r="G10" s="10">
        <v>27.04</v>
      </c>
      <c r="H10" s="10" t="str">
        <f>+VLOOKUP($B10,Gesamt!$A$5:$H$312,7,FALSE)</f>
        <v>26,93</v>
      </c>
      <c r="I10" s="10" t="str">
        <f>+VLOOKUP($B10,Gesamt!$A$5:$I$312,8,FALSE)</f>
        <v>26,92</v>
      </c>
      <c r="J10" s="10" t="str">
        <f>+VLOOKUP($B10,Gesamt!$A$5:$Q$312,9,FALSE)</f>
        <v>27,04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>(F10*$F$4+G10*$G$4+H10*$H$4+I10*$I$4+J10*$J$4+K10*$K$4+L10*$F$4+M10*$G$4+N10*$H$4+O10*$I$4+P10*$J$4+Q10*$J$4)</f>
        <v>107.93</v>
      </c>
      <c r="S10" s="8">
        <f>IF(R10&gt;0,R10*-1,-1000)</f>
        <v>-107.93</v>
      </c>
    </row>
    <row r="11" spans="1:19" ht="15">
      <c r="A11" s="1">
        <f>IF(R11&gt;0,RANK(S11,S:S),0)</f>
        <v>4</v>
      </c>
      <c r="B11" s="140">
        <v>505</v>
      </c>
      <c r="C11" s="2" t="str">
        <f>+VLOOKUP($B11,Gesamt!$A$5:$D$312,2,FALSE)</f>
        <v>Niessen</v>
      </c>
      <c r="D11" s="2" t="str">
        <f>+VLOOKUP($B11,Gesamt!$A$5:$D$312,3,FALSE)</f>
        <v>Nicolas</v>
      </c>
      <c r="E11" s="1" t="str">
        <f>+VLOOKUP($B11,Gesamt!$A$5:$D$312,4,FALSE)</f>
        <v>Simmerath</v>
      </c>
      <c r="F11" s="10" t="str">
        <f>+VLOOKUP($B11,Gesamt!$A$5:$F$312,5,FALSE)</f>
        <v>26,82</v>
      </c>
      <c r="G11" s="10" t="str">
        <f>+VLOOKUP($B11,Gesamt!$A$5:$G$312,6,FALSE)</f>
        <v>27,14</v>
      </c>
      <c r="H11" s="10" t="str">
        <f>+VLOOKUP($B11,Gesamt!$A$5:$H$312,7,FALSE)</f>
        <v>26,82</v>
      </c>
      <c r="I11" s="10" t="str">
        <f>+VLOOKUP($B11,Gesamt!$A$5:$I$312,8,FALSE)</f>
        <v>26,96</v>
      </c>
      <c r="J11" s="10" t="str">
        <f>+VLOOKUP($B11,Gesamt!$A$5:$Q$312,9,FALSE)</f>
        <v>27,03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>(F11*$F$4+G11*$G$4+H11*$H$4+I11*$I$4+J11*$J$4+K11*$K$4+L11*$F$4+M11*$G$4+N11*$H$4+O11*$I$4+P11*$J$4+Q11*$J$4)</f>
        <v>107.95</v>
      </c>
      <c r="S11" s="8">
        <f>IF(R11&gt;0,R11*-1,-1000)</f>
        <v>-107.95</v>
      </c>
    </row>
    <row r="12" spans="1:19" ht="15">
      <c r="A12" s="1">
        <f>IF(R12&gt;0,RANK(S12,S:S),0)</f>
        <v>5</v>
      </c>
      <c r="B12" s="140">
        <v>504</v>
      </c>
      <c r="C12" s="2" t="str">
        <f>+VLOOKUP($B12,Gesamt!$A$5:$D$312,2,FALSE)</f>
        <v>Schlösser</v>
      </c>
      <c r="D12" s="2" t="str">
        <f>+VLOOKUP($B12,Gesamt!$A$5:$D$312,3,FALSE)</f>
        <v>Timon</v>
      </c>
      <c r="E12" s="1" t="str">
        <f>+VLOOKUP($B12,Gesamt!$A$5:$D$312,4,FALSE)</f>
        <v>Stromberg</v>
      </c>
      <c r="F12" s="10" t="str">
        <f>+VLOOKUP($B12,Gesamt!$A$5:$F$312,5,FALSE)</f>
        <v>26,98</v>
      </c>
      <c r="G12" s="10" t="str">
        <f>+VLOOKUP($B12,Gesamt!$A$5:$G$312,6,FALSE)</f>
        <v>27,16</v>
      </c>
      <c r="H12" s="10" t="str">
        <f>+VLOOKUP($B12,Gesamt!$A$5:$H$312,7,FALSE)</f>
        <v>27,22</v>
      </c>
      <c r="I12" s="10" t="str">
        <f>+VLOOKUP($B12,Gesamt!$A$5:$I$312,8,FALSE)</f>
        <v>26,84</v>
      </c>
      <c r="J12" s="10" t="str">
        <f>+VLOOKUP($B12,Gesamt!$A$5:$Q$312,9,FALSE)</f>
        <v>27,25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>(F12*$F$4+G12*$G$4+H12*$H$4+I12*$I$4+J12*$J$4+K12*$K$4+L12*$F$4+M12*$G$4+N12*$H$4+O12*$I$4+P12*$J$4+Q12*$J$4)</f>
        <v>108.47</v>
      </c>
      <c r="S12" s="8">
        <f>IF(R12&gt;0,R12*-1,-1000)</f>
        <v>-108.47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3:U1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6">IF(R8&gt;0,RANK(S8,S$1:S$65536),0)</f>
        <v>1</v>
      </c>
      <c r="B8" s="141">
        <v>702</v>
      </c>
      <c r="C8" s="2" t="str">
        <f>+VLOOKUP($B8,Gesamt!$A$5:$D$312,2,FALSE)</f>
        <v>Wettendorf</v>
      </c>
      <c r="D8" s="2" t="str">
        <f>+VLOOKUP($B8,Gesamt!$A$5:$D$312,3,FALSE)</f>
        <v>Kathrin</v>
      </c>
      <c r="E8" s="1" t="str">
        <f>+VLOOKUP($B8,Gesamt!$A$5:$D$312,4,FALSE)</f>
        <v>Stromberg</v>
      </c>
      <c r="F8" s="10" t="str">
        <f>+VLOOKUP($B8,Gesamt!$A$5:$F$312,5,FALSE)</f>
        <v>26,80</v>
      </c>
      <c r="G8" s="10" t="str">
        <f>+VLOOKUP($B8,Gesamt!$A$5:$G$312,6,FALSE)</f>
        <v>26,78</v>
      </c>
      <c r="H8" s="10" t="str">
        <f>+VLOOKUP($B8,Gesamt!$A$5:$H$312,7,FALSE)</f>
        <v>26,76</v>
      </c>
      <c r="I8" s="10" t="str">
        <f>+VLOOKUP($B8,Gesamt!$A$5:$I$312,8,FALSE)</f>
        <v>26,60</v>
      </c>
      <c r="J8" s="10" t="str">
        <f>+VLOOKUP($B8,Gesamt!$A$5:$Q$312,9,FALSE)</f>
        <v>26,96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16">(F8*$F$4+G8*$G$4+H8*$H$4+I8*$I$4+J8*$J$4+K8*$K$4+L8*$F$4+M8*$G$4+N8*$H$4+O8*$I$4+P8*$J$4+Q8*$J$4)</f>
        <v>107.1</v>
      </c>
      <c r="S8" s="8">
        <f aca="true" t="shared" si="3" ref="S8:S16">IF(R8&gt;0,R8*-1,-1000)</f>
        <v>-107.1</v>
      </c>
    </row>
    <row r="9" spans="1:19" ht="15">
      <c r="A9" s="1">
        <f t="shared" si="1"/>
        <v>2</v>
      </c>
      <c r="B9" s="141">
        <v>703</v>
      </c>
      <c r="C9" s="2" t="str">
        <f>+VLOOKUP($B9,Gesamt!$A$5:$D$312,2,FALSE)</f>
        <v>Rohls</v>
      </c>
      <c r="D9" s="2" t="str">
        <f>+VLOOKUP($B9,Gesamt!$A$5:$D$312,3,FALSE)</f>
        <v>Sebastian</v>
      </c>
      <c r="E9" s="1" t="str">
        <f>+VLOOKUP($B9,Gesamt!$A$5:$D$312,4,FALSE)</f>
        <v>Stromberg</v>
      </c>
      <c r="F9" s="10" t="str">
        <f>+VLOOKUP($B9,Gesamt!$A$5:$F$312,5,FALSE)</f>
        <v>26,77</v>
      </c>
      <c r="G9" s="10" t="str">
        <f>+VLOOKUP($B9,Gesamt!$A$5:$G$312,6,FALSE)</f>
        <v>26,91</v>
      </c>
      <c r="H9" s="10" t="str">
        <f>+VLOOKUP($B9,Gesamt!$A$5:$H$312,7,FALSE)</f>
        <v>26,83</v>
      </c>
      <c r="I9" s="10" t="str">
        <f>+VLOOKUP($B9,Gesamt!$A$5:$I$312,8,FALSE)</f>
        <v>26,68</v>
      </c>
      <c r="J9" s="10" t="str">
        <f>+VLOOKUP($B9,Gesamt!$A$5:$Q$312,9,FALSE)</f>
        <v>26,98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107.4</v>
      </c>
      <c r="S9" s="8">
        <f t="shared" si="3"/>
        <v>-107.4</v>
      </c>
    </row>
    <row r="10" spans="1:19" ht="15">
      <c r="A10" s="1">
        <f t="shared" si="1"/>
        <v>3</v>
      </c>
      <c r="B10" s="141">
        <v>704</v>
      </c>
      <c r="C10" s="2" t="str">
        <f>+VLOOKUP($B10,Gesamt!$A$5:$D$312,2,FALSE)</f>
        <v>van Loo</v>
      </c>
      <c r="D10" s="2" t="str">
        <f>+VLOOKUP($B10,Gesamt!$A$5:$D$312,3,FALSE)</f>
        <v>Julian</v>
      </c>
      <c r="E10" s="1" t="str">
        <f>+VLOOKUP($B10,Gesamt!$A$5:$D$312,4,FALSE)</f>
        <v>ConAction</v>
      </c>
      <c r="F10" s="10" t="str">
        <f>+VLOOKUP($B10,Gesamt!$A$5:$F$312,5,FALSE)</f>
        <v>26,89</v>
      </c>
      <c r="G10" s="10" t="str">
        <f>+VLOOKUP($B10,Gesamt!$A$5:$G$312,6,FALSE)</f>
        <v>26,91</v>
      </c>
      <c r="H10" s="10" t="str">
        <f>+VLOOKUP($B10,Gesamt!$A$5:$H$312,7,FALSE)</f>
        <v>26,76</v>
      </c>
      <c r="I10" s="10" t="str">
        <f>+VLOOKUP($B10,Gesamt!$A$5:$I$312,8,FALSE)</f>
        <v>26,70</v>
      </c>
      <c r="J10" s="10" t="str">
        <f>+VLOOKUP($B10,Gesamt!$A$5:$Q$312,9,FALSE)</f>
        <v>27,14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107.51</v>
      </c>
      <c r="S10" s="8">
        <f t="shared" si="3"/>
        <v>-107.51</v>
      </c>
    </row>
    <row r="11" spans="1:19" ht="15">
      <c r="A11" s="1">
        <f t="shared" si="1"/>
        <v>4</v>
      </c>
      <c r="B11" s="141">
        <v>715</v>
      </c>
      <c r="C11" s="2" t="str">
        <f>+VLOOKUP($B11,Gesamt!$A$5:$D$312,2,FALSE)</f>
        <v>Ricker</v>
      </c>
      <c r="D11" s="2" t="str">
        <f>+VLOOKUP($B11,Gesamt!$A$5:$D$312,3,FALSE)</f>
        <v>Jana-Lena</v>
      </c>
      <c r="E11" s="1" t="str">
        <f>+VLOOKUP($B11,Gesamt!$A$5:$D$312,4,FALSE)</f>
        <v>Billerbeck</v>
      </c>
      <c r="F11" s="10" t="str">
        <f>+VLOOKUP($B11,Gesamt!$A$5:$F$312,5,FALSE)</f>
        <v>26,83</v>
      </c>
      <c r="G11" s="10" t="str">
        <f>+VLOOKUP($B11,Gesamt!$A$5:$G$312,6,FALSE)</f>
        <v>26,81</v>
      </c>
      <c r="H11" s="10" t="str">
        <f>+VLOOKUP($B11,Gesamt!$A$5:$H$312,7,FALSE)</f>
        <v>26,97</v>
      </c>
      <c r="I11" s="10" t="str">
        <f>+VLOOKUP($B11,Gesamt!$A$5:$I$312,8,FALSE)</f>
        <v>27,02</v>
      </c>
      <c r="J11" s="10" t="str">
        <f>+VLOOKUP($B11,Gesamt!$A$5:$Q$312,9,FALSE)</f>
        <v>27,10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107.9</v>
      </c>
      <c r="S11" s="8">
        <f t="shared" si="3"/>
        <v>-107.9</v>
      </c>
    </row>
    <row r="12" spans="1:19" ht="15">
      <c r="A12" s="1">
        <f t="shared" si="1"/>
        <v>5</v>
      </c>
      <c r="B12" s="141">
        <v>706</v>
      </c>
      <c r="C12" s="2" t="str">
        <f>+VLOOKUP($B12,Gesamt!$A$5:$D$312,2,FALSE)</f>
        <v>Schmidt</v>
      </c>
      <c r="D12" s="2" t="str">
        <f>+VLOOKUP($B12,Gesamt!$A$5:$D$312,3,FALSE)</f>
        <v>Imke</v>
      </c>
      <c r="E12" s="1" t="str">
        <f>+VLOOKUP($B12,Gesamt!$A$5:$D$312,4,FALSE)</f>
        <v>Varel</v>
      </c>
      <c r="F12" s="10" t="str">
        <f>+VLOOKUP($B12,Gesamt!$A$5:$F$312,5,FALSE)</f>
        <v>26,81</v>
      </c>
      <c r="G12" s="10" t="str">
        <f>+VLOOKUP($B12,Gesamt!$A$5:$G$312,6,FALSE)</f>
        <v>27,10</v>
      </c>
      <c r="H12" s="10" t="str">
        <f>+VLOOKUP($B12,Gesamt!$A$5:$H$312,7,FALSE)</f>
        <v>26,90</v>
      </c>
      <c r="I12" s="10" t="str">
        <f>+VLOOKUP($B12,Gesamt!$A$5:$I$312,8,FALSE)</f>
        <v>27,10</v>
      </c>
      <c r="J12" s="10" t="str">
        <f>+VLOOKUP($B12,Gesamt!$A$5:$Q$312,9,FALSE)</f>
        <v>27,19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2"/>
        <v>108.29</v>
      </c>
      <c r="S12" s="8">
        <f t="shared" si="3"/>
        <v>-108.29</v>
      </c>
    </row>
    <row r="13" spans="1:19" ht="15">
      <c r="A13" s="1">
        <f t="shared" si="1"/>
        <v>6</v>
      </c>
      <c r="B13" s="141">
        <v>701</v>
      </c>
      <c r="C13" s="2" t="str">
        <f>+VLOOKUP($B13,Gesamt!$A$5:$D$312,2,FALSE)</f>
        <v>Voß</v>
      </c>
      <c r="D13" s="2" t="str">
        <f>+VLOOKUP($B13,Gesamt!$A$5:$D$312,3,FALSE)</f>
        <v>Marie-Charlotte</v>
      </c>
      <c r="E13" s="1" t="str">
        <f>+VLOOKUP($B13,Gesamt!$A$5:$D$312,4,FALSE)</f>
        <v>Bergkamen</v>
      </c>
      <c r="F13" s="10" t="str">
        <f>+VLOOKUP($B13,Gesamt!$A$5:$F$312,5,FALSE)</f>
        <v>27,08</v>
      </c>
      <c r="G13" s="10" t="str">
        <f>+VLOOKUP($B13,Gesamt!$A$5:$G$312,6,FALSE)</f>
        <v>27,16</v>
      </c>
      <c r="H13" s="10" t="str">
        <f>+VLOOKUP($B13,Gesamt!$A$5:$H$312,7,FALSE)</f>
        <v>27,09</v>
      </c>
      <c r="I13" s="10" t="str">
        <f>+VLOOKUP($B13,Gesamt!$A$5:$I$312,8,FALSE)</f>
        <v>26,99</v>
      </c>
      <c r="J13" s="10" t="str">
        <f>+VLOOKUP($B13,Gesamt!$A$5:$Q$312,9,FALSE)</f>
        <v>27,24</v>
      </c>
      <c r="K13" s="10">
        <f>+VLOOKUP($B13,Gesamt!$A$5:$Q$312,10,FALSE)</f>
        <v>0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2"/>
        <v>108.48</v>
      </c>
      <c r="S13" s="8">
        <f t="shared" si="3"/>
        <v>-108.48</v>
      </c>
    </row>
    <row r="14" spans="1:19" ht="15">
      <c r="A14" s="1">
        <f t="shared" si="1"/>
        <v>7</v>
      </c>
      <c r="B14" s="141">
        <v>708</v>
      </c>
      <c r="C14" s="2" t="str">
        <f>+VLOOKUP($B14,Gesamt!$A$5:$D$312,2,FALSE)</f>
        <v>Helms</v>
      </c>
      <c r="D14" s="2" t="str">
        <f>+VLOOKUP($B14,Gesamt!$A$5:$D$312,3,FALSE)</f>
        <v>Markus</v>
      </c>
      <c r="E14" s="1" t="str">
        <f>+VLOOKUP($B14,Gesamt!$A$5:$D$312,4,FALSE)</f>
        <v>Billerbeck</v>
      </c>
      <c r="F14" s="10" t="str">
        <f>+VLOOKUP($B14,Gesamt!$A$5:$F$312,5,FALSE)</f>
        <v>27,18</v>
      </c>
      <c r="G14" s="10" t="str">
        <f>+VLOOKUP($B14,Gesamt!$A$5:$G$312,6,FALSE)</f>
        <v>27,19</v>
      </c>
      <c r="H14" s="10" t="str">
        <f>+VLOOKUP($B14,Gesamt!$A$5:$H$312,7,FALSE)</f>
        <v>26,85</v>
      </c>
      <c r="I14" s="10" t="str">
        <f>+VLOOKUP($B14,Gesamt!$A$5:$I$312,8,FALSE)</f>
        <v>27,30</v>
      </c>
      <c r="J14" s="10" t="str">
        <f>+VLOOKUP($B14,Gesamt!$A$5:$Q$312,9,FALSE)</f>
        <v>27,22</v>
      </c>
      <c r="K14" s="10">
        <f>+VLOOKUP($B14,Gesamt!$A$5:$Q$312,10,FALSE)</f>
        <v>0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 t="shared" si="2"/>
        <v>108.56</v>
      </c>
      <c r="S14" s="8">
        <f t="shared" si="3"/>
        <v>-108.56</v>
      </c>
    </row>
    <row r="15" spans="1:19" ht="15">
      <c r="A15" s="1">
        <f t="shared" si="1"/>
        <v>8</v>
      </c>
      <c r="B15" s="142">
        <v>707</v>
      </c>
      <c r="C15" s="2" t="str">
        <f>+VLOOKUP($B15,Gesamt!$A$5:$D$312,2,FALSE)</f>
        <v>Schröer</v>
      </c>
      <c r="D15" s="2" t="str">
        <f>+VLOOKUP($B15,Gesamt!$A$5:$D$312,3,FALSE)</f>
        <v>Sabrina</v>
      </c>
      <c r="E15" s="1" t="str">
        <f>+VLOOKUP($B15,Gesamt!$A$5:$D$312,4,FALSE)</f>
        <v>Mettingen</v>
      </c>
      <c r="F15" s="10" t="str">
        <f>+VLOOKUP($B15,Gesamt!$A$5:$F$312,5,FALSE)</f>
        <v>27,13</v>
      </c>
      <c r="G15" s="10" t="str">
        <f>+VLOOKUP($B15,Gesamt!$A$5:$G$312,6,FALSE)</f>
        <v>27,27</v>
      </c>
      <c r="H15" s="10" t="str">
        <f>+VLOOKUP($B15,Gesamt!$A$5:$H$312,7,FALSE)</f>
        <v>27,09</v>
      </c>
      <c r="I15" s="10" t="str">
        <f>+VLOOKUP($B15,Gesamt!$A$5:$I$312,8,FALSE)</f>
        <v>27,14</v>
      </c>
      <c r="J15" s="10" t="str">
        <f>+VLOOKUP($B15,Gesamt!$A$5:$Q$312,9,FALSE)</f>
        <v>27,41</v>
      </c>
      <c r="K15" s="10">
        <f>+VLOOKUP($B15,Gesamt!$A$5:$Q$312,10,FALSE)</f>
        <v>0</v>
      </c>
      <c r="L15" s="10">
        <f>+VLOOKUP($B15,Gesamt!$A$5:$Q$312,11,FALSE)</f>
        <v>0</v>
      </c>
      <c r="M15" s="10">
        <f>+VLOOKUP($B15,Gesamt!$A$5:$Q$312,12,FALSE)</f>
        <v>0</v>
      </c>
      <c r="N15" s="10">
        <f>+VLOOKUP($B15,Gesamt!$A$5:$Q$312,13,FALSE)</f>
        <v>0</v>
      </c>
      <c r="O15" s="10">
        <f>+VLOOKUP($B15,Gesamt!$A$5:$Q$312,14,FALSE)</f>
        <v>0</v>
      </c>
      <c r="P15" s="10">
        <f>+VLOOKUP($B15,Gesamt!$A$5:$Q$312,15,FALSE)</f>
        <v>0</v>
      </c>
      <c r="Q15" s="10">
        <f>+VLOOKUP($B15,Gesamt!$A$5:$Q$312,16,FALSE)</f>
        <v>0</v>
      </c>
      <c r="R15" s="10">
        <f t="shared" si="2"/>
        <v>108.91</v>
      </c>
      <c r="S15" s="8">
        <f t="shared" si="3"/>
        <v>-108.91</v>
      </c>
    </row>
    <row r="16" spans="1:19" ht="15">
      <c r="A16" s="1">
        <f t="shared" si="1"/>
        <v>9</v>
      </c>
      <c r="B16" s="142">
        <v>723</v>
      </c>
      <c r="C16" s="2" t="str">
        <f>+VLOOKUP($B16,Gesamt!$A$5:$D$312,2,FALSE)</f>
        <v>Wollgardt</v>
      </c>
      <c r="D16" s="2" t="str">
        <f>+VLOOKUP($B16,Gesamt!$A$5:$D$312,3,FALSE)</f>
        <v>Astrid</v>
      </c>
      <c r="E16" s="1" t="str">
        <f>+VLOOKUP($B16,Gesamt!$A$5:$D$312,4,FALSE)</f>
        <v>ConAction</v>
      </c>
      <c r="F16" s="10" t="str">
        <f>+VLOOKUP($B16,Gesamt!$A$5:$F$312,5,FALSE)</f>
        <v>27,34</v>
      </c>
      <c r="G16" s="10" t="str">
        <f>+VLOOKUP($B16,Gesamt!$A$5:$G$312,6,FALSE)</f>
        <v>27,71</v>
      </c>
      <c r="H16" s="10" t="str">
        <f>+VLOOKUP($B16,Gesamt!$A$5:$H$312,7,FALSE)</f>
        <v>26,99</v>
      </c>
      <c r="I16" s="10" t="str">
        <f>+VLOOKUP($B16,Gesamt!$A$5:$I$312,8,FALSE)</f>
        <v>27,51</v>
      </c>
      <c r="J16" s="10" t="str">
        <f>+VLOOKUP($B16,Gesamt!$A$5:$Q$312,9,FALSE)</f>
        <v>27,29</v>
      </c>
      <c r="K16" s="10">
        <f>+VLOOKUP($B16,Gesamt!$A$5:$Q$312,10,FALSE)</f>
        <v>0</v>
      </c>
      <c r="L16" s="10">
        <f>+VLOOKUP($B16,Gesamt!$A$5:$Q$312,11,FALSE)</f>
        <v>0</v>
      </c>
      <c r="M16" s="10">
        <f>+VLOOKUP($B16,Gesamt!$A$5:$Q$312,12,FALSE)</f>
        <v>0</v>
      </c>
      <c r="N16" s="10">
        <f>+VLOOKUP($B16,Gesamt!$A$5:$Q$312,13,FALSE)</f>
        <v>0</v>
      </c>
      <c r="O16" s="10">
        <f>+VLOOKUP($B16,Gesamt!$A$5:$Q$312,14,FALSE)</f>
        <v>0</v>
      </c>
      <c r="P16" s="10">
        <f>+VLOOKUP($B16,Gesamt!$A$5:$Q$312,15,FALSE)</f>
        <v>0</v>
      </c>
      <c r="Q16" s="10">
        <f>+VLOOKUP($B16,Gesamt!$A$5:$Q$312,16,FALSE)</f>
        <v>0</v>
      </c>
      <c r="R16" s="10">
        <f t="shared" si="2"/>
        <v>109.5</v>
      </c>
      <c r="S16" s="8">
        <f t="shared" si="3"/>
        <v>-109.5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U14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v>1</v>
      </c>
      <c r="K4" s="11"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4">IF(R8&gt;0,RANK(S8,S$1:S$65536),0)</f>
        <v>1</v>
      </c>
      <c r="B8" s="142">
        <v>915</v>
      </c>
      <c r="C8" s="2" t="str">
        <f>+VLOOKUP($B8,Gesamt!$A$5:$D$312,2,FALSE)</f>
        <v>Meyer</v>
      </c>
      <c r="D8" s="2" t="str">
        <f>+VLOOKUP($B8,Gesamt!$A$5:$D$312,3,FALSE)</f>
        <v>Frank</v>
      </c>
      <c r="E8" s="1" t="str">
        <f>+VLOOKUP($B8,Gesamt!$A$5:$D$312,4,FALSE)</f>
        <v>Mettingen</v>
      </c>
      <c r="F8" s="10" t="str">
        <f>+VLOOKUP($B8,Gesamt!$A$5:$F$312,5,FALSE)</f>
        <v>26,14</v>
      </c>
      <c r="G8" s="10" t="str">
        <f>+VLOOKUP($B8,Gesamt!$A$5:$G$312,6,FALSE)</f>
        <v>26,07</v>
      </c>
      <c r="H8" s="10" t="str">
        <f>+VLOOKUP($B8,Gesamt!$A$5:$H$312,7,FALSE)</f>
        <v>25,97</v>
      </c>
      <c r="I8" s="10" t="str">
        <f>+VLOOKUP($B8,Gesamt!$A$5:$I$312,8,FALSE)</f>
        <v>26,46</v>
      </c>
      <c r="J8" s="10" t="str">
        <f>+VLOOKUP($B8,Gesamt!$A$5:$Q$312,9,FALSE)</f>
        <v>26,04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13">(ABS(F8-G8)*$G$4+ABS(F8-H8)*$H$4+ABS(F8-I8)*$I$4+ABS(F8-J8)*$J$4+ABS(F8-K8)*$K$4+L8*$F$4+M8*$G$4+N8*$H$4+O8*$I$4+P8*$J$4+Q8*$J$4)</f>
        <v>0.66</v>
      </c>
      <c r="S8" s="8">
        <f aca="true" t="shared" si="3" ref="S8:S13">IF(R8&gt;0,R8*-1,-1000)</f>
        <v>-0.66</v>
      </c>
    </row>
    <row r="9" spans="1:19" ht="15">
      <c r="A9" s="1">
        <f t="shared" si="1"/>
        <v>2</v>
      </c>
      <c r="B9" s="142">
        <v>901</v>
      </c>
      <c r="C9" s="2" t="str">
        <f>+VLOOKUP($B9,Gesamt!$A$5:$D$312,2,FALSE)</f>
        <v>Schmidt</v>
      </c>
      <c r="D9" s="2" t="str">
        <f>+VLOOKUP($B9,Gesamt!$A$5:$D$312,3,FALSE)</f>
        <v>Michael</v>
      </c>
      <c r="E9" s="1" t="str">
        <f>+VLOOKUP($B9,Gesamt!$A$5:$D$312,4,FALSE)</f>
        <v>Varel</v>
      </c>
      <c r="F9" s="10" t="str">
        <f>+VLOOKUP($B9,Gesamt!$A$5:$F$312,5,FALSE)</f>
        <v>25,73</v>
      </c>
      <c r="G9" s="10" t="str">
        <f>+VLOOKUP($B9,Gesamt!$A$5:$G$312,6,FALSE)</f>
        <v>25,79</v>
      </c>
      <c r="H9" s="10" t="str">
        <f>+VLOOKUP($B9,Gesamt!$A$5:$H$312,7,FALSE)</f>
        <v>25,53</v>
      </c>
      <c r="I9" s="10" t="str">
        <f>+VLOOKUP($B9,Gesamt!$A$5:$I$312,8,FALSE)</f>
        <v>26,30</v>
      </c>
      <c r="J9" s="10" t="str">
        <f>+VLOOKUP($B9,Gesamt!$A$5:$Q$312,9,FALSE)</f>
        <v>25,89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0.99</v>
      </c>
      <c r="S9" s="8">
        <f t="shared" si="3"/>
        <v>-0.99</v>
      </c>
    </row>
    <row r="10" spans="1:19" ht="15">
      <c r="A10" s="1">
        <f t="shared" si="1"/>
        <v>3</v>
      </c>
      <c r="B10" s="142">
        <v>921</v>
      </c>
      <c r="C10" s="2" t="str">
        <f>+VLOOKUP($B10,Gesamt!$A$5:$D$312,2,FALSE)</f>
        <v>Meyhoff</v>
      </c>
      <c r="D10" s="2" t="str">
        <f>+VLOOKUP($B10,Gesamt!$A$5:$D$312,3,FALSE)</f>
        <v>Thomas</v>
      </c>
      <c r="E10" s="1" t="str">
        <f>+VLOOKUP($B10,Gesamt!$A$5:$D$312,4,FALSE)</f>
        <v>Mettingen</v>
      </c>
      <c r="F10" s="10" t="str">
        <f>+VLOOKUP($B10,Gesamt!$A$5:$F$312,5,FALSE)</f>
        <v>28,35</v>
      </c>
      <c r="G10" s="10" t="str">
        <f>+VLOOKUP($B10,Gesamt!$A$5:$G$312,6,FALSE)</f>
        <v>28,40</v>
      </c>
      <c r="H10" s="10" t="str">
        <f>+VLOOKUP($B10,Gesamt!$A$5:$H$312,7,FALSE)</f>
        <v>28,18</v>
      </c>
      <c r="I10" s="10" t="str">
        <f>+VLOOKUP($B10,Gesamt!$A$5:$I$312,8,FALSE)</f>
        <v>29,39</v>
      </c>
      <c r="J10" s="10" t="str">
        <f>+VLOOKUP($B10,Gesamt!$A$5:$Q$312,9,FALSE)</f>
        <v>28,37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1.28</v>
      </c>
      <c r="S10" s="8">
        <f t="shared" si="3"/>
        <v>-1.28</v>
      </c>
    </row>
    <row r="11" spans="1:19" ht="15">
      <c r="A11" s="1">
        <f t="shared" si="1"/>
        <v>4</v>
      </c>
      <c r="B11" s="142">
        <v>906</v>
      </c>
      <c r="C11" s="2" t="str">
        <f>+VLOOKUP($B11,Gesamt!$A$5:$D$312,2,FALSE)</f>
        <v>Ricker</v>
      </c>
      <c r="D11" s="2" t="str">
        <f>+VLOOKUP($B11,Gesamt!$A$5:$D$312,3,FALSE)</f>
        <v>Andreas</v>
      </c>
      <c r="E11" s="1" t="str">
        <f>+VLOOKUP($B11,Gesamt!$A$5:$D$312,4,FALSE)</f>
        <v>Billerbeck</v>
      </c>
      <c r="F11" s="10" t="str">
        <f>+VLOOKUP($B11,Gesamt!$A$5:$F$312,5,FALSE)</f>
        <v>29,09</v>
      </c>
      <c r="G11" s="10" t="str">
        <f>+VLOOKUP($B11,Gesamt!$A$5:$G$312,6,FALSE)</f>
        <v>29,25</v>
      </c>
      <c r="H11" s="10" t="str">
        <f>+VLOOKUP($B11,Gesamt!$A$5:$H$312,7,FALSE)</f>
        <v>28,57</v>
      </c>
      <c r="I11" s="10" t="str">
        <f>+VLOOKUP($B11,Gesamt!$A$5:$I$312,8,FALSE)</f>
        <v>29,80</v>
      </c>
      <c r="J11" s="10" t="str">
        <f>+VLOOKUP($B11,Gesamt!$A$5:$Q$312,9,FALSE)</f>
        <v>29,15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1.45</v>
      </c>
      <c r="S11" s="8">
        <f t="shared" si="3"/>
        <v>-1.45</v>
      </c>
    </row>
    <row r="12" spans="1:19" ht="15">
      <c r="A12" s="1">
        <f t="shared" si="1"/>
        <v>5</v>
      </c>
      <c r="B12" s="142">
        <v>905</v>
      </c>
      <c r="C12" s="2" t="str">
        <f>+VLOOKUP($B12,Gesamt!$A$5:$D$312,2,FALSE)</f>
        <v>Szabowski</v>
      </c>
      <c r="D12" s="2" t="str">
        <f>+VLOOKUP($B12,Gesamt!$A$5:$D$312,3,FALSE)</f>
        <v>Peter</v>
      </c>
      <c r="E12" s="1" t="str">
        <f>+VLOOKUP($B12,Gesamt!$A$5:$D$312,4,FALSE)</f>
        <v>Billerbeck</v>
      </c>
      <c r="F12" s="10" t="str">
        <f>+VLOOKUP($B12,Gesamt!$A$5:$F$312,5,FALSE)</f>
        <v>29,57</v>
      </c>
      <c r="G12" s="10" t="str">
        <f>+VLOOKUP($B12,Gesamt!$A$5:$G$312,6,FALSE)</f>
        <v>29,38</v>
      </c>
      <c r="H12" s="10" t="str">
        <f>+VLOOKUP($B12,Gesamt!$A$5:$H$312,7,FALSE)</f>
        <v>28,80</v>
      </c>
      <c r="I12" s="10" t="str">
        <f>+VLOOKUP($B12,Gesamt!$A$5:$I$312,8,FALSE)</f>
        <v>29,85</v>
      </c>
      <c r="J12" s="10" t="str">
        <f>+VLOOKUP($B12,Gesamt!$A$5:$Q$312,9,FALSE)</f>
        <v>29,18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2"/>
        <v>1.63</v>
      </c>
      <c r="S12" s="8">
        <f t="shared" si="3"/>
        <v>-1.63</v>
      </c>
    </row>
    <row r="13" spans="1:19" ht="15">
      <c r="A13" s="1">
        <f t="shared" si="1"/>
        <v>6</v>
      </c>
      <c r="B13" s="142">
        <v>902</v>
      </c>
      <c r="C13" s="2" t="str">
        <f>+VLOOKUP($B13,Gesamt!$A$5:$D$312,2,FALSE)</f>
        <v>Schlösser</v>
      </c>
      <c r="D13" s="2" t="str">
        <f>+VLOOKUP($B13,Gesamt!$A$5:$D$312,3,FALSE)</f>
        <v>Jürgen</v>
      </c>
      <c r="E13" s="1" t="str">
        <f>+VLOOKUP($B13,Gesamt!$A$5:$D$312,4,FALSE)</f>
        <v>Stromberg</v>
      </c>
      <c r="F13" s="10" t="str">
        <f>+VLOOKUP($B13,Gesamt!$A$5:$F$312,5,FALSE)</f>
        <v>28,32</v>
      </c>
      <c r="G13" s="10" t="str">
        <f>+VLOOKUP($B13,Gesamt!$A$5:$G$312,6,FALSE)</f>
        <v>28,46</v>
      </c>
      <c r="H13" s="10" t="str">
        <f>+VLOOKUP($B13,Gesamt!$A$5:$H$312,7,FALSE)</f>
        <v>27,97</v>
      </c>
      <c r="I13" s="10" t="str">
        <f>+VLOOKUP($B13,Gesamt!$A$5:$I$312,8,FALSE)</f>
        <v>29,48</v>
      </c>
      <c r="J13" s="10" t="str">
        <f>+VLOOKUP($B13,Gesamt!$A$5:$Q$312,9,FALSE)</f>
        <v>28,69</v>
      </c>
      <c r="K13" s="10">
        <f>+VLOOKUP($B13,Gesamt!$A$5:$Q$312,10,FALSE)</f>
        <v>0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2"/>
        <v>2.02</v>
      </c>
      <c r="S13" s="8">
        <f t="shared" si="3"/>
        <v>-2.02</v>
      </c>
    </row>
    <row r="14" spans="1:19" ht="15">
      <c r="A14" s="1">
        <f t="shared" si="1"/>
        <v>7</v>
      </c>
      <c r="B14" s="142">
        <v>922</v>
      </c>
      <c r="C14" s="2" t="str">
        <f>+VLOOKUP($B14,Gesamt!$A$5:$D$312,2,FALSE)</f>
        <v>Szabowski</v>
      </c>
      <c r="D14" s="2" t="str">
        <f>+VLOOKUP($B14,Gesamt!$A$5:$D$312,3,FALSE)</f>
        <v>Marco</v>
      </c>
      <c r="E14" s="1" t="str">
        <f>+VLOOKUP($B14,Gesamt!$A$5:$D$312,4,FALSE)</f>
        <v>Billerbeck</v>
      </c>
      <c r="F14" s="10" t="str">
        <f>+VLOOKUP($B14,Gesamt!$A$5:$F$312,5,FALSE)</f>
        <v>27,99</v>
      </c>
      <c r="G14" s="10">
        <v>99.99</v>
      </c>
      <c r="H14" s="10">
        <v>99.99</v>
      </c>
      <c r="I14" s="10">
        <v>99.99</v>
      </c>
      <c r="J14" s="10">
        <f>+VLOOKUP($B14,Gesamt!$A$5:$Q$312,9,FALSE)</f>
        <v>0</v>
      </c>
      <c r="K14" s="10">
        <f>+VLOOKUP($B14,Gesamt!$A$5:$Q$312,10,FALSE)</f>
        <v>0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>(ABS(F14-G14)*$G$4+ABS(F14-H14)*$H$4+ABS(F14-I14)*$I$4+ABS(F14-J14)*$J$4+ABS(F14-K14)*$K$4+L14*$F$4+M14*$G$4+N14*$H$4+O14*$I$4+P14*$J$4+Q14*$J$4)</f>
        <v>243.99</v>
      </c>
      <c r="S14" s="8">
        <f>IF(R14&gt;0,R14*-1,-1000)</f>
        <v>-243.99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109</v>
      </c>
      <c r="C8" s="2" t="str">
        <f>+VLOOKUP($B8,Gesamt!$A$5:$D$312,2,FALSE)</f>
        <v>Bednarski</v>
      </c>
      <c r="D8" s="2" t="str">
        <f>+VLOOKUP($B8,Gesamt!$A$5:$D$312,3,FALSE)</f>
        <v>Jonathan</v>
      </c>
      <c r="E8" s="1" t="str">
        <f>+VLOOKUP($B8,Gesamt!$A$5:$D$312,4,FALSE)</f>
        <v>Mettingen</v>
      </c>
      <c r="F8" s="10" t="str">
        <f>+VLOOKUP($B8,Gesamt!$A$5:$F$312,5,FALSE)</f>
        <v>27,69</v>
      </c>
      <c r="G8" s="10" t="str">
        <f>+VLOOKUP($B8,Gesamt!$A$5:$G$312,6,FALSE)</f>
        <v>27,67</v>
      </c>
      <c r="H8" s="10" t="str">
        <f>+VLOOKUP($B8,Gesamt!$A$5:$H$312,7,FALSE)</f>
        <v>28,53</v>
      </c>
      <c r="I8" s="10" t="str">
        <f>+VLOOKUP($B8,Gesamt!$A$5:$I$312,8,FALSE)</f>
        <v>27,80</v>
      </c>
      <c r="J8" s="10" t="str">
        <f>+VLOOKUP($B8,Gesamt!$A$5:$Q$312,9,FALSE)</f>
        <v>27,75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>(F8*$F$4+G8*$G$4+H8*$H$4+I8*$I$4+J8*$J$4+K8*$K$4+L8*$F$4+M8*$G$4+N8*$H$4+O8*$I$4+P8*$J$4+Q8*$J$4)</f>
        <v>111.75</v>
      </c>
      <c r="S8" s="8">
        <f aca="true" t="shared" si="2" ref="S8:S17">IF(R8&gt;0,R8*-1,-1000)</f>
        <v>-111.75</v>
      </c>
    </row>
    <row r="9" spans="1:19" ht="12.75">
      <c r="A9" s="1">
        <f t="shared" si="1"/>
        <v>0</v>
      </c>
      <c r="B9" s="122">
        <v>114</v>
      </c>
      <c r="C9" s="2" t="str">
        <f>+VLOOKUP($B9,Gesamt!$A$5:$D$312,2,FALSE)</f>
        <v>Plath</v>
      </c>
      <c r="D9" s="2" t="str">
        <f>+VLOOKUP($B9,Gesamt!$A$5:$D$312,3,FALSE)</f>
        <v>Marvin</v>
      </c>
      <c r="E9" s="1" t="str">
        <f>+VLOOKUP($B9,Gesamt!$A$5:$D$312,4,FALSE)</f>
        <v>Mettingen</v>
      </c>
      <c r="F9" s="10">
        <f>+VLOOKUP($B9,Gesamt!$A$5:$F$312,5,FALSE)</f>
        <v>0</v>
      </c>
      <c r="G9" s="10">
        <f>+VLOOKUP($B9,Gesamt!$A$5:$G$312,6,FALSE)</f>
        <v>0</v>
      </c>
      <c r="H9" s="10">
        <f>+VLOOKUP($B9,Gesamt!$A$5:$H$312,7,FALSE)</f>
        <v>0</v>
      </c>
      <c r="I9" s="10">
        <f>+VLOOKUP($B9,Gesamt!$A$5:$I$312,8,FALSE)</f>
        <v>0</v>
      </c>
      <c r="J9" s="10">
        <f>+VLOOKUP($B9,Gesamt!$A$5:$Q$312,9,FALSE)</f>
        <v>0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aca="true" t="shared" si="3" ref="R9:R17">(F9*$F$4+G9*$G$4+H9*$H$4+I9*$I$4+J9*$J$4+K9*$K$4+L9*$F$4+M9*$G$4+N9*$H$4+O9*$I$4+P9*$J$4+Q9*$J$4)</f>
        <v>0</v>
      </c>
      <c r="S9" s="8">
        <f t="shared" si="2"/>
        <v>-1000</v>
      </c>
    </row>
    <row r="10" spans="1:19" ht="12.75">
      <c r="A10" s="1" t="e">
        <f t="shared" si="1"/>
        <v>#N/A</v>
      </c>
      <c r="B10" s="122">
        <v>138</v>
      </c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>
        <v>139</v>
      </c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>
        <v>140</v>
      </c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>
        <v>141</v>
      </c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>
        <v>142</v>
      </c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>
        <v>143</v>
      </c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26" sqref="B26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MIN(F8:F20)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3" t="s">
        <v>80</v>
      </c>
      <c r="M6" s="153"/>
      <c r="N6" s="153"/>
      <c r="O6" s="153"/>
      <c r="P6" s="153"/>
      <c r="Q6" s="153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25">IF(R8&gt;0,RANK(S8,S$1:S$65536),0)</f>
        <v>0</v>
      </c>
      <c r="B8" s="122">
        <v>101</v>
      </c>
      <c r="C8" s="2" t="str">
        <f>+VLOOKUP($B8,Gesamt!$A$5:$D$312,2,FALSE)</f>
        <v>Lampe</v>
      </c>
      <c r="D8" s="2" t="str">
        <f>+VLOOKUP($B8,Gesamt!$A$5:$D$312,3,FALSE)</f>
        <v>Ida</v>
      </c>
      <c r="E8" s="1" t="str">
        <f>+VLOOKUP($B8,Gesamt!$A$5:$D$312,4,FALSE)</f>
        <v>Mettingen</v>
      </c>
      <c r="F8" s="10">
        <f>+VLOOKUP($B8,Gesamt!$A$5:$F$312,5,FALSE)</f>
        <v>0</v>
      </c>
      <c r="G8" s="10">
        <f>+VLOOKUP($B8,Gesamt!$A$5:$G$312,6,FALSE)</f>
        <v>0</v>
      </c>
      <c r="H8" s="10">
        <f>+VLOOKUP($B8,Gesamt!$A$5:$H$312,7,FALSE)</f>
        <v>0</v>
      </c>
      <c r="I8" s="10">
        <f>+VLOOKUP($B8,Gesamt!$A$5:$I$312,8,FALSE)</f>
        <v>0</v>
      </c>
      <c r="J8" s="10">
        <f>+VLOOKUP($B8,Gesamt!$A$5:$Q$312,9,FALSE)</f>
        <v>0</v>
      </c>
      <c r="K8" s="10">
        <f>+VLOOKUP($B8,Gesamt!$A$5:$Q$312,10,FALSE)</f>
        <v>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2" ref="R8:R20">(F8*$F$4+G8*$G$4+H8*$H$4+I8*$I$4+J8*$J$4+K8*$K$4+L8*$F$4+M8*$G$4+N8*$H$4+O8*$I$4+P8*$J$4+Q8*$J$4)</f>
        <v>0</v>
      </c>
      <c r="S8" s="8">
        <f aca="true" t="shared" si="3" ref="S8:S25">IF(R8&gt;0,R8*-1,-1000)</f>
        <v>-1000</v>
      </c>
    </row>
    <row r="9" spans="1:19" ht="12.75">
      <c r="A9" s="1">
        <f t="shared" si="1"/>
        <v>0</v>
      </c>
      <c r="B9" s="122">
        <v>102</v>
      </c>
      <c r="C9" s="2" t="str">
        <f>+VLOOKUP($B9,Gesamt!$A$5:$D$312,2,FALSE)</f>
        <v>Meyhoff</v>
      </c>
      <c r="D9" s="2" t="str">
        <f>+VLOOKUP($B9,Gesamt!$A$5:$D$312,3,FALSE)</f>
        <v>Moritz</v>
      </c>
      <c r="E9" s="1" t="str">
        <f>+VLOOKUP($B9,Gesamt!$A$5:$D$312,4,FALSE)</f>
        <v>Mettingen</v>
      </c>
      <c r="F9" s="10">
        <f>+VLOOKUP($B9,Gesamt!$A$5:$F$312,5,FALSE)</f>
        <v>0</v>
      </c>
      <c r="G9" s="10">
        <f>+VLOOKUP($B9,Gesamt!$A$5:$G$312,6,FALSE)</f>
        <v>0</v>
      </c>
      <c r="H9" s="10">
        <f>+VLOOKUP($B9,Gesamt!$A$5:$H$312,7,FALSE)</f>
        <v>0</v>
      </c>
      <c r="I9" s="10">
        <f>+VLOOKUP($B9,Gesamt!$A$5:$I$312,8,FALSE)</f>
        <v>0</v>
      </c>
      <c r="J9" s="10">
        <f>+VLOOKUP($B9,Gesamt!$A$5:$Q$312,9,FALSE)</f>
        <v>0</v>
      </c>
      <c r="K9" s="10">
        <f>+VLOOKUP($B9,Gesamt!$A$5:$Q$312,10,FALSE)</f>
        <v>0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2"/>
        <v>0</v>
      </c>
      <c r="S9" s="8">
        <f t="shared" si="3"/>
        <v>-1000</v>
      </c>
    </row>
    <row r="10" spans="1:19" ht="12.75">
      <c r="A10" s="1" t="e">
        <f t="shared" si="1"/>
        <v>#N/A</v>
      </c>
      <c r="B10" s="123">
        <v>103</v>
      </c>
      <c r="C10" s="2" t="str">
        <f>+VLOOKUP($B10,Gesamt!$A$5:$D$312,2,FALSE)</f>
        <v>Meyhoff</v>
      </c>
      <c r="D10" s="2" t="str">
        <f>+VLOOKUP($B10,Gesamt!$A$5:$D$312,3,FALSE)</f>
        <v>Finn</v>
      </c>
      <c r="E10" s="1" t="str">
        <f>+VLOOKUP($B10,Gesamt!$A$5:$D$312,4,FALSE)</f>
        <v>Mettingen</v>
      </c>
      <c r="F10" s="10" t="str">
        <f>+VLOOKUP($B10,Gesamt!$A$5:$F$312,5,FALSE)</f>
        <v>27,90</v>
      </c>
      <c r="G10" s="10" t="str">
        <f>+VLOOKUP($B10,Gesamt!$A$5:$G$312,6,FALSE)</f>
        <v>27,94</v>
      </c>
      <c r="H10" s="10" t="str">
        <f>+VLOOKUP($B10,Gesamt!$A$5:$H$312,7,FALSE)</f>
        <v>27,72</v>
      </c>
      <c r="I10" s="10" t="str">
        <f>+VLOOKUP($B10,Gesamt!$A$5:$I$312,8,FALSE)</f>
        <v>28,05</v>
      </c>
      <c r="J10" s="10" t="str">
        <f>+VLOOKUP($B10,Gesamt!$A$5:$Q$312,9,FALSE)</f>
        <v>27,71</v>
      </c>
      <c r="K10" s="10">
        <f>+VLOOKUP($B10,Gesamt!$A$5:$Q$312,10,FALSE)</f>
        <v>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2"/>
        <v>111.42</v>
      </c>
      <c r="S10" s="8">
        <f t="shared" si="3"/>
        <v>-111.42</v>
      </c>
    </row>
    <row r="11" spans="1:19" ht="12.75">
      <c r="A11" s="1">
        <f t="shared" si="1"/>
        <v>0</v>
      </c>
      <c r="B11" s="122">
        <v>104</v>
      </c>
      <c r="C11" s="2" t="str">
        <f>+VLOOKUP($B11,Gesamt!$A$5:$D$312,2,FALSE)</f>
        <v>Crook</v>
      </c>
      <c r="D11" s="2" t="str">
        <f>+VLOOKUP($B11,Gesamt!$A$5:$D$312,3,FALSE)</f>
        <v>Florian</v>
      </c>
      <c r="E11" s="1" t="str">
        <f>+VLOOKUP($B11,Gesamt!$A$5:$D$312,4,FALSE)</f>
        <v>Mettingen</v>
      </c>
      <c r="F11" s="10">
        <f>+VLOOKUP($B11,Gesamt!$A$5:$F$312,5,FALSE)</f>
        <v>0</v>
      </c>
      <c r="G11" s="10">
        <f>+VLOOKUP($B11,Gesamt!$A$5:$G$312,6,FALSE)</f>
        <v>0</v>
      </c>
      <c r="H11" s="10">
        <f>+VLOOKUP($B11,Gesamt!$A$5:$H$312,7,FALSE)</f>
        <v>0</v>
      </c>
      <c r="I11" s="10">
        <f>+VLOOKUP($B11,Gesamt!$A$5:$I$312,8,FALSE)</f>
        <v>0</v>
      </c>
      <c r="J11" s="10">
        <f>+VLOOKUP($B11,Gesamt!$A$5:$Q$312,9,FALSE)</f>
        <v>0</v>
      </c>
      <c r="K11" s="10">
        <f>+VLOOKUP($B11,Gesamt!$A$5:$Q$312,10,FALSE)</f>
        <v>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2"/>
        <v>0</v>
      </c>
      <c r="S11" s="8">
        <f t="shared" si="3"/>
        <v>-1000</v>
      </c>
    </row>
    <row r="12" spans="1:19" ht="12.75">
      <c r="A12" s="1">
        <f t="shared" si="1"/>
        <v>0</v>
      </c>
      <c r="B12" s="122">
        <v>106</v>
      </c>
      <c r="C12" s="2" t="str">
        <f>+VLOOKUP($B12,Gesamt!$A$5:$D$312,2,FALSE)</f>
        <v>Demleitner</v>
      </c>
      <c r="D12" s="2" t="str">
        <f>+VLOOKUP($B12,Gesamt!$A$5:$D$312,3,FALSE)</f>
        <v>Angelike</v>
      </c>
      <c r="E12" s="1" t="str">
        <f>+VLOOKUP($B12,Gesamt!$A$5:$D$312,4,FALSE)</f>
        <v>Bergkamen</v>
      </c>
      <c r="F12" s="10">
        <f>+VLOOKUP($B12,Gesamt!$A$5:$F$312,5,FALSE)</f>
        <v>0</v>
      </c>
      <c r="G12" s="10">
        <f>+VLOOKUP($B12,Gesamt!$A$5:$G$312,6,FALSE)</f>
        <v>0</v>
      </c>
      <c r="H12" s="10">
        <f>+VLOOKUP($B12,Gesamt!$A$5:$H$312,7,FALSE)</f>
        <v>0</v>
      </c>
      <c r="I12" s="10">
        <f>+VLOOKUP($B12,Gesamt!$A$5:$I$312,8,FALSE)</f>
        <v>0</v>
      </c>
      <c r="J12" s="10">
        <f>+VLOOKUP($B12,Gesamt!$A$5:$Q$312,9,FALSE)</f>
        <v>0</v>
      </c>
      <c r="K12" s="10">
        <f>+VLOOKUP($B12,Gesamt!$A$5:$Q$312,10,FALSE)</f>
        <v>0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2"/>
        <v>0</v>
      </c>
      <c r="S12" s="8">
        <f t="shared" si="3"/>
        <v>-1000</v>
      </c>
    </row>
    <row r="13" spans="1:19" ht="12.75">
      <c r="A13" s="1">
        <f t="shared" si="1"/>
        <v>0</v>
      </c>
      <c r="B13" s="122">
        <v>107</v>
      </c>
      <c r="C13" s="2" t="str">
        <f>+VLOOKUP($B13,Gesamt!$A$5:$D$312,2,FALSE)</f>
        <v>Claus</v>
      </c>
      <c r="D13" s="2" t="str">
        <f>+VLOOKUP($B13,Gesamt!$A$5:$D$312,3,FALSE)</f>
        <v>Florentina</v>
      </c>
      <c r="E13" s="1" t="str">
        <f>+VLOOKUP($B13,Gesamt!$A$5:$D$312,4,FALSE)</f>
        <v>Bergkamen</v>
      </c>
      <c r="F13" s="10">
        <f>+VLOOKUP($B13,Gesamt!$A$5:$F$312,5,FALSE)</f>
        <v>0</v>
      </c>
      <c r="G13" s="10">
        <f>+VLOOKUP($B13,Gesamt!$A$5:$G$312,6,FALSE)</f>
        <v>0</v>
      </c>
      <c r="H13" s="10">
        <f>+VLOOKUP($B13,Gesamt!$A$5:$H$312,7,FALSE)</f>
        <v>0</v>
      </c>
      <c r="I13" s="10">
        <f>+VLOOKUP($B13,Gesamt!$A$5:$I$312,8,FALSE)</f>
        <v>0</v>
      </c>
      <c r="J13" s="10">
        <f>+VLOOKUP($B13,Gesamt!$A$5:$Q$312,9,FALSE)</f>
        <v>0</v>
      </c>
      <c r="K13" s="10">
        <f>+VLOOKUP($B13,Gesamt!$A$5:$Q$312,10,FALSE)</f>
        <v>0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2"/>
        <v>0</v>
      </c>
      <c r="S13" s="8">
        <f t="shared" si="3"/>
        <v>-1000</v>
      </c>
    </row>
    <row r="14" spans="1:19" ht="12.75">
      <c r="A14" s="1">
        <f t="shared" si="1"/>
        <v>0</v>
      </c>
      <c r="B14" s="123">
        <v>110</v>
      </c>
      <c r="C14" s="2" t="str">
        <f>+VLOOKUP($B14,Gesamt!$A$5:$D$312,2,FALSE)</f>
        <v>Ording</v>
      </c>
      <c r="D14" s="2" t="str">
        <f>+VLOOKUP($B14,Gesamt!$A$5:$D$312,3,FALSE)</f>
        <v>Louisa</v>
      </c>
      <c r="E14" s="1" t="str">
        <f>+VLOOKUP($B14,Gesamt!$A$5:$D$312,4,FALSE)</f>
        <v>Stromberg</v>
      </c>
      <c r="F14" s="10">
        <f>+VLOOKUP($B14,Gesamt!$A$5:$F$312,5,FALSE)</f>
        <v>0</v>
      </c>
      <c r="G14" s="10">
        <f>+VLOOKUP($B14,Gesamt!$A$5:$G$312,6,FALSE)</f>
        <v>0</v>
      </c>
      <c r="H14" s="10">
        <f>+VLOOKUP($B14,Gesamt!$A$5:$H$312,7,FALSE)</f>
        <v>0</v>
      </c>
      <c r="I14" s="10">
        <f>+VLOOKUP($B14,Gesamt!$A$5:$I$312,8,FALSE)</f>
        <v>0</v>
      </c>
      <c r="J14" s="10">
        <f>+VLOOKUP($B14,Gesamt!$A$5:$Q$312,9,FALSE)</f>
        <v>0</v>
      </c>
      <c r="K14" s="10">
        <f>+VLOOKUP($B14,Gesamt!$A$5:$Q$312,10,FALSE)</f>
        <v>0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 t="shared" si="2"/>
        <v>0</v>
      </c>
      <c r="S14" s="8">
        <f t="shared" si="3"/>
        <v>-1000</v>
      </c>
    </row>
    <row r="15" spans="1:19" ht="12.75">
      <c r="A15" s="1">
        <f t="shared" si="1"/>
        <v>0</v>
      </c>
      <c r="B15" s="122">
        <v>111</v>
      </c>
      <c r="C15" s="2" t="str">
        <f>+VLOOKUP($B15,Gesamt!$A$5:$D$312,2,FALSE)</f>
        <v>Schott</v>
      </c>
      <c r="D15" s="2" t="str">
        <f>+VLOOKUP($B15,Gesamt!$A$5:$D$312,3,FALSE)</f>
        <v>Arsenij</v>
      </c>
      <c r="E15" s="1">
        <f>+VLOOKUP($B15,Gesamt!$A$5:$D$312,4,FALSE)</f>
        <v>0</v>
      </c>
      <c r="F15" s="10">
        <f>+VLOOKUP($B15,Gesamt!$A$5:$F$312,5,FALSE)</f>
        <v>0</v>
      </c>
      <c r="G15" s="10">
        <f>+VLOOKUP($B15,Gesamt!$A$5:$G$312,6,FALSE)</f>
        <v>0</v>
      </c>
      <c r="H15" s="10">
        <f>+VLOOKUP($B15,Gesamt!$A$5:$H$312,7,FALSE)</f>
        <v>0</v>
      </c>
      <c r="I15" s="10">
        <f>+VLOOKUP($B15,Gesamt!$A$5:$I$312,8,FALSE)</f>
        <v>0</v>
      </c>
      <c r="J15" s="10">
        <f>+VLOOKUP($B15,Gesamt!$A$5:$Q$312,9,FALSE)</f>
        <v>0</v>
      </c>
      <c r="K15" s="10">
        <f>+VLOOKUP($B15,Gesamt!$A$5:$Q$312,10,FALSE)</f>
        <v>0</v>
      </c>
      <c r="L15" s="10">
        <f>+VLOOKUP($B15,Gesamt!$A$5:$Q$312,11,FALSE)</f>
        <v>0</v>
      </c>
      <c r="M15" s="10">
        <f>+VLOOKUP($B15,Gesamt!$A$5:$Q$312,12,FALSE)</f>
        <v>0</v>
      </c>
      <c r="N15" s="10">
        <f>+VLOOKUP($B15,Gesamt!$A$5:$Q$312,13,FALSE)</f>
        <v>0</v>
      </c>
      <c r="O15" s="10">
        <f>+VLOOKUP($B15,Gesamt!$A$5:$Q$312,14,FALSE)</f>
        <v>0</v>
      </c>
      <c r="P15" s="10">
        <f>+VLOOKUP($B15,Gesamt!$A$5:$Q$312,15,FALSE)</f>
        <v>0</v>
      </c>
      <c r="Q15" s="10">
        <f>+VLOOKUP($B15,Gesamt!$A$5:$Q$312,16,FALSE)</f>
        <v>0</v>
      </c>
      <c r="R15" s="10">
        <f t="shared" si="2"/>
        <v>0</v>
      </c>
      <c r="S15" s="8">
        <f t="shared" si="3"/>
        <v>-1000</v>
      </c>
    </row>
    <row r="16" spans="1:19" ht="12.75">
      <c r="A16" s="1">
        <f t="shared" si="1"/>
        <v>0</v>
      </c>
      <c r="B16" s="122">
        <v>115</v>
      </c>
      <c r="C16" s="2" t="str">
        <f>+VLOOKUP($B16,Gesamt!$A$5:$D$312,2,FALSE)</f>
        <v>Stoffers</v>
      </c>
      <c r="D16" s="2" t="str">
        <f>+VLOOKUP($B16,Gesamt!$A$5:$D$312,3,FALSE)</f>
        <v>Martha</v>
      </c>
      <c r="E16" s="1" t="str">
        <f>+VLOOKUP($B16,Gesamt!$A$5:$D$312,4,FALSE)</f>
        <v>Stromberg</v>
      </c>
      <c r="F16" s="10">
        <f>+VLOOKUP($B16,Gesamt!$A$5:$F$312,5,FALSE)</f>
        <v>0</v>
      </c>
      <c r="G16" s="10">
        <f>+VLOOKUP($B16,Gesamt!$A$5:$G$312,6,FALSE)</f>
        <v>0</v>
      </c>
      <c r="H16" s="10">
        <f>+VLOOKUP($B16,Gesamt!$A$5:$H$312,7,FALSE)</f>
        <v>0</v>
      </c>
      <c r="I16" s="10">
        <f>+VLOOKUP($B16,Gesamt!$A$5:$I$312,8,FALSE)</f>
        <v>0</v>
      </c>
      <c r="J16" s="10">
        <f>+VLOOKUP($B16,Gesamt!$A$5:$Q$312,9,FALSE)</f>
        <v>0</v>
      </c>
      <c r="K16" s="10">
        <f>+VLOOKUP($B16,Gesamt!$A$5:$Q$312,10,FALSE)</f>
        <v>0</v>
      </c>
      <c r="L16" s="10">
        <f>+VLOOKUP($B16,Gesamt!$A$5:$Q$312,11,FALSE)</f>
        <v>0</v>
      </c>
      <c r="M16" s="10">
        <f>+VLOOKUP($B16,Gesamt!$A$5:$Q$312,12,FALSE)</f>
        <v>0</v>
      </c>
      <c r="N16" s="10">
        <f>+VLOOKUP($B16,Gesamt!$A$5:$Q$312,13,FALSE)</f>
        <v>0</v>
      </c>
      <c r="O16" s="10">
        <f>+VLOOKUP($B16,Gesamt!$A$5:$Q$312,14,FALSE)</f>
        <v>0</v>
      </c>
      <c r="P16" s="10">
        <f>+VLOOKUP($B16,Gesamt!$A$5:$Q$312,15,FALSE)</f>
        <v>0</v>
      </c>
      <c r="Q16" s="10">
        <f>+VLOOKUP($B16,Gesamt!$A$5:$Q$312,16,FALSE)</f>
        <v>0</v>
      </c>
      <c r="R16" s="10">
        <f t="shared" si="2"/>
        <v>0</v>
      </c>
      <c r="S16" s="8">
        <f t="shared" si="3"/>
        <v>-1000</v>
      </c>
    </row>
    <row r="17" spans="1:19" ht="12.75">
      <c r="A17" s="1">
        <f t="shared" si="1"/>
        <v>0</v>
      </c>
      <c r="B17" s="122">
        <v>116</v>
      </c>
      <c r="C17" s="2" t="str">
        <f>+VLOOKUP($B17,Gesamt!$A$5:$D$312,2,FALSE)</f>
        <v>Paschedag</v>
      </c>
      <c r="D17" s="2" t="str">
        <f>+VLOOKUP($B17,Gesamt!$A$5:$D$312,3,FALSE)</f>
        <v>Lena</v>
      </c>
      <c r="E17" s="1" t="str">
        <f>+VLOOKUP($B17,Gesamt!$A$5:$D$312,4,FALSE)</f>
        <v>Stromberg</v>
      </c>
      <c r="F17" s="10">
        <f>+VLOOKUP($B17,Gesamt!$A$5:$F$312,5,FALSE)</f>
        <v>0</v>
      </c>
      <c r="G17" s="10">
        <f>+VLOOKUP($B17,Gesamt!$A$5:$G$312,6,FALSE)</f>
        <v>0</v>
      </c>
      <c r="H17" s="10">
        <f>+VLOOKUP($B17,Gesamt!$A$5:$H$312,7,FALSE)</f>
        <v>0</v>
      </c>
      <c r="I17" s="10">
        <f>+VLOOKUP($B17,Gesamt!$A$5:$I$312,8,FALSE)</f>
        <v>0</v>
      </c>
      <c r="J17" s="10">
        <f>+VLOOKUP($B17,Gesamt!$A$5:$Q$312,9,FALSE)</f>
        <v>0</v>
      </c>
      <c r="K17" s="10">
        <f>+VLOOKUP($B17,Gesamt!$A$5:$Q$312,10,FALSE)</f>
        <v>0</v>
      </c>
      <c r="L17" s="10">
        <f>+VLOOKUP($B17,Gesamt!$A$5:$Q$312,11,FALSE)</f>
        <v>0</v>
      </c>
      <c r="M17" s="10">
        <f>+VLOOKUP($B17,Gesamt!$A$5:$Q$312,12,FALSE)</f>
        <v>0</v>
      </c>
      <c r="N17" s="10">
        <f>+VLOOKUP($B17,Gesamt!$A$5:$Q$312,13,FALSE)</f>
        <v>0</v>
      </c>
      <c r="O17" s="10">
        <f>+VLOOKUP($B17,Gesamt!$A$5:$Q$312,14,FALSE)</f>
        <v>0</v>
      </c>
      <c r="P17" s="10">
        <f>+VLOOKUP($B17,Gesamt!$A$5:$Q$312,15,FALSE)</f>
        <v>0</v>
      </c>
      <c r="Q17" s="10">
        <f>+VLOOKUP($B17,Gesamt!$A$5:$Q$312,16,FALSE)</f>
        <v>0</v>
      </c>
      <c r="R17" s="10">
        <f t="shared" si="2"/>
        <v>0</v>
      </c>
      <c r="S17" s="8">
        <f t="shared" si="3"/>
        <v>-1000</v>
      </c>
    </row>
    <row r="18" spans="1:19" ht="12.75">
      <c r="A18" s="1" t="e">
        <f t="shared" si="1"/>
        <v>#N/A</v>
      </c>
      <c r="B18" s="122">
        <v>131</v>
      </c>
      <c r="C18" s="2" t="e">
        <f>+VLOOKUP($B18,Gesamt!$A$5:$D$312,2,FALSE)</f>
        <v>#N/A</v>
      </c>
      <c r="D18" s="2" t="e">
        <f>+VLOOKUP($B18,Gesamt!$A$5:$D$312,3,FALSE)</f>
        <v>#N/A</v>
      </c>
      <c r="E18" s="1" t="e">
        <f>+VLOOKUP($B18,Gesamt!$A$5:$D$312,4,FALSE)</f>
        <v>#N/A</v>
      </c>
      <c r="F18" s="10" t="e">
        <f>+VLOOKUP($B18,Gesamt!$A$5:$F$312,5,FALSE)</f>
        <v>#N/A</v>
      </c>
      <c r="G18" s="10" t="e">
        <f>+VLOOKUP($B18,Gesamt!$A$5:$G$312,6,FALSE)</f>
        <v>#N/A</v>
      </c>
      <c r="H18" s="10" t="e">
        <f>+VLOOKUP($B18,Gesamt!$A$5:$H$312,7,FALSE)</f>
        <v>#N/A</v>
      </c>
      <c r="I18" s="10" t="e">
        <f>+VLOOKUP($B18,Gesamt!$A$5:$I$312,8,FALSE)</f>
        <v>#N/A</v>
      </c>
      <c r="J18" s="10" t="e">
        <f>+VLOOKUP($B18,Gesamt!$A$5:$Q$312,9,FALSE)</f>
        <v>#N/A</v>
      </c>
      <c r="K18" s="10" t="e">
        <f>+VLOOKUP($B18,Gesamt!$A$5:$Q$312,10,FALSE)</f>
        <v>#N/A</v>
      </c>
      <c r="L18" s="10" t="e">
        <f>+VLOOKUP($B18,Gesamt!$A$5:$Q$312,11,FALSE)</f>
        <v>#N/A</v>
      </c>
      <c r="M18" s="10" t="e">
        <f>+VLOOKUP($B18,Gesamt!$A$5:$Q$312,12,FALSE)</f>
        <v>#N/A</v>
      </c>
      <c r="N18" s="10" t="e">
        <f>+VLOOKUP($B18,Gesamt!$A$5:$Q$312,13,FALSE)</f>
        <v>#N/A</v>
      </c>
      <c r="O18" s="10" t="e">
        <f>+VLOOKUP($B18,Gesamt!$A$5:$Q$312,14,FALSE)</f>
        <v>#N/A</v>
      </c>
      <c r="P18" s="10" t="e">
        <f>+VLOOKUP($B18,Gesamt!$A$5:$Q$312,15,FALSE)</f>
        <v>#N/A</v>
      </c>
      <c r="Q18" s="10" t="e">
        <f>+VLOOKUP($B18,Gesamt!$A$5:$Q$312,16,FALSE)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>
        <v>132</v>
      </c>
      <c r="C19" s="2" t="e">
        <f>+VLOOKUP($B19,Gesamt!$A$5:$D$312,2,FALSE)</f>
        <v>#N/A</v>
      </c>
      <c r="D19" s="2" t="e">
        <f>+VLOOKUP($B19,Gesamt!$A$5:$D$312,3,FALSE)</f>
        <v>#N/A</v>
      </c>
      <c r="E19" s="1" t="e">
        <f>+VLOOKUP($B19,Gesamt!$A$5:$D$312,4,FALSE)</f>
        <v>#N/A</v>
      </c>
      <c r="F19" s="10" t="e">
        <f>+VLOOKUP($B19,Gesamt!$A$5:$F$312,5,FALSE)</f>
        <v>#N/A</v>
      </c>
      <c r="G19" s="10" t="e">
        <f>+VLOOKUP($B19,Gesamt!$A$5:$G$312,6,FALSE)</f>
        <v>#N/A</v>
      </c>
      <c r="H19" s="10" t="e">
        <f>+VLOOKUP($B19,Gesamt!$A$5:$H$312,7,FALSE)</f>
        <v>#N/A</v>
      </c>
      <c r="I19" s="10" t="e">
        <f>+VLOOKUP($B19,Gesamt!$A$5:$I$312,8,FALSE)</f>
        <v>#N/A</v>
      </c>
      <c r="J19" s="10" t="e">
        <f>+VLOOKUP($B19,Gesamt!$A$5:$Q$312,9,FALSE)</f>
        <v>#N/A</v>
      </c>
      <c r="K19" s="10" t="e">
        <f>+VLOOKUP($B19,Gesamt!$A$5:$Q$312,10,FALSE)</f>
        <v>#N/A</v>
      </c>
      <c r="L19" s="10" t="e">
        <f>+VLOOKUP($B19,Gesamt!$A$5:$Q$312,11,FALSE)</f>
        <v>#N/A</v>
      </c>
      <c r="M19" s="10" t="e">
        <f>+VLOOKUP($B19,Gesamt!$A$5:$Q$312,12,FALSE)</f>
        <v>#N/A</v>
      </c>
      <c r="N19" s="10" t="e">
        <f>+VLOOKUP($B19,Gesamt!$A$5:$Q$312,13,FALSE)</f>
        <v>#N/A</v>
      </c>
      <c r="O19" s="10" t="e">
        <f>+VLOOKUP($B19,Gesamt!$A$5:$Q$312,14,FALSE)</f>
        <v>#N/A</v>
      </c>
      <c r="P19" s="10" t="e">
        <f>+VLOOKUP($B19,Gesamt!$A$5:$Q$312,15,FALSE)</f>
        <v>#N/A</v>
      </c>
      <c r="Q19" s="10" t="e">
        <f>+VLOOKUP($B19,Gesamt!$A$5:$Q$312,16,FALSE)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2">
        <v>133</v>
      </c>
      <c r="C20" s="2" t="e">
        <f>+VLOOKUP($B20,Gesamt!$A$5:$D$312,2,FALSE)</f>
        <v>#N/A</v>
      </c>
      <c r="D20" s="2" t="e">
        <f>+VLOOKUP($B20,Gesamt!$A$5:$D$312,3,FALSE)</f>
        <v>#N/A</v>
      </c>
      <c r="E20" s="1" t="e">
        <f>+VLOOKUP($B20,Gesamt!$A$5:$D$312,4,FALSE)</f>
        <v>#N/A</v>
      </c>
      <c r="F20" s="10" t="e">
        <f>+VLOOKUP($B20,Gesamt!$A$5:$F$312,5,FALSE)</f>
        <v>#N/A</v>
      </c>
      <c r="G20" s="10" t="e">
        <f>+VLOOKUP($B20,Gesamt!$A$5:$G$312,6,FALSE)</f>
        <v>#N/A</v>
      </c>
      <c r="H20" s="10" t="e">
        <f>+VLOOKUP($B20,Gesamt!$A$5:$H$312,7,FALSE)</f>
        <v>#N/A</v>
      </c>
      <c r="I20" s="10" t="e">
        <f>+VLOOKUP($B20,Gesamt!$A$5:$I$312,8,FALSE)</f>
        <v>#N/A</v>
      </c>
      <c r="J20" s="10" t="e">
        <f>+VLOOKUP($B20,Gesamt!$A$5:$Q$312,9,FALSE)</f>
        <v>#N/A</v>
      </c>
      <c r="K20" s="10" t="e">
        <f>+VLOOKUP($B20,Gesamt!$A$5:$Q$312,10,FALSE)</f>
        <v>#N/A</v>
      </c>
      <c r="L20" s="10" t="e">
        <f>+VLOOKUP($B20,Gesamt!$A$5:$Q$312,11,FALSE)</f>
        <v>#N/A</v>
      </c>
      <c r="M20" s="10" t="e">
        <f>+VLOOKUP($B20,Gesamt!$A$5:$Q$312,12,FALSE)</f>
        <v>#N/A</v>
      </c>
      <c r="N20" s="10" t="e">
        <f>+VLOOKUP($B20,Gesamt!$A$5:$Q$312,13,FALSE)</f>
        <v>#N/A</v>
      </c>
      <c r="O20" s="10" t="e">
        <f>+VLOOKUP($B20,Gesamt!$A$5:$Q$312,14,FALSE)</f>
        <v>#N/A</v>
      </c>
      <c r="P20" s="10" t="e">
        <f>+VLOOKUP($B20,Gesamt!$A$5:$Q$312,15,FALSE)</f>
        <v>#N/A</v>
      </c>
      <c r="Q20" s="10" t="e">
        <f>+VLOOKUP($B20,Gesamt!$A$5:$Q$312,16,FALSE)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2">
        <v>144</v>
      </c>
      <c r="C21" s="2" t="e">
        <f>+VLOOKUP($B21,Gesamt!$A$5:$D$312,2,FALSE)</f>
        <v>#N/A</v>
      </c>
      <c r="D21" s="2" t="e">
        <f>+VLOOKUP($B21,Gesamt!$A$5:$D$312,3,FALSE)</f>
        <v>#N/A</v>
      </c>
      <c r="E21" s="1" t="e">
        <f>+VLOOKUP($B21,Gesamt!$A$5:$D$312,4,FALSE)</f>
        <v>#N/A</v>
      </c>
      <c r="F21" s="10" t="e">
        <f>+VLOOKUP($B21,Gesamt!$A$5:$F$312,5,FALSE)</f>
        <v>#N/A</v>
      </c>
      <c r="G21" s="10" t="e">
        <f>+VLOOKUP($B21,Gesamt!$A$5:$G$312,6,FALSE)</f>
        <v>#N/A</v>
      </c>
      <c r="H21" s="10" t="e">
        <f>+VLOOKUP($B21,Gesamt!$A$5:$H$312,7,FALSE)</f>
        <v>#N/A</v>
      </c>
      <c r="I21" s="10" t="e">
        <f>+VLOOKUP($B21,Gesamt!$A$5:$I$312,8,FALSE)</f>
        <v>#N/A</v>
      </c>
      <c r="J21" s="10" t="e">
        <f>+VLOOKUP($B21,Gesamt!$A$5:$Q$312,9,FALSE)</f>
        <v>#N/A</v>
      </c>
      <c r="K21" s="10" t="e">
        <f>+VLOOKUP($B21,Gesamt!$A$5:$Q$312,10,FALSE)</f>
        <v>#N/A</v>
      </c>
      <c r="L21" s="10" t="e">
        <f>+VLOOKUP($B21,Gesamt!$A$5:$Q$312,11,FALSE)</f>
        <v>#N/A</v>
      </c>
      <c r="M21" s="10" t="e">
        <f>+VLOOKUP($B21,Gesamt!$A$5:$Q$312,12,FALSE)</f>
        <v>#N/A</v>
      </c>
      <c r="N21" s="10" t="e">
        <f>+VLOOKUP($B21,Gesamt!$A$5:$Q$312,13,FALSE)</f>
        <v>#N/A</v>
      </c>
      <c r="O21" s="10" t="e">
        <f>+VLOOKUP($B21,Gesamt!$A$5:$Q$312,14,FALSE)</f>
        <v>#N/A</v>
      </c>
      <c r="P21" s="10" t="e">
        <f>+VLOOKUP($B21,Gesamt!$A$5:$Q$312,15,FALSE)</f>
        <v>#N/A</v>
      </c>
      <c r="Q21" s="10" t="e">
        <f>+VLOOKUP($B21,Gesamt!$A$5:$Q$312,16,FALSE)</f>
        <v>#N/A</v>
      </c>
      <c r="R21" s="10" t="e">
        <f>(F21*$F$4+G21*$G$4+H21*$H$4+I21*$I$4+J21*$J$4+K21*$K$4+L21*$F$4+M21*$G$4+N21*$H$4+O21*$I$4+P21*$J$4+Q21*$J$4)</f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2">
        <v>145</v>
      </c>
      <c r="C22" s="2" t="e">
        <f>+VLOOKUP($B22,Gesamt!$A$5:$D$312,2,FALSE)</f>
        <v>#N/A</v>
      </c>
      <c r="D22" s="2" t="e">
        <f>+VLOOKUP($B22,Gesamt!$A$5:$D$312,3,FALSE)</f>
        <v>#N/A</v>
      </c>
      <c r="E22" s="1" t="e">
        <f>+VLOOKUP($B22,Gesamt!$A$5:$D$312,4,FALSE)</f>
        <v>#N/A</v>
      </c>
      <c r="F22" s="10" t="e">
        <f>+VLOOKUP($B22,Gesamt!$A$5:$F$312,5,FALSE)</f>
        <v>#N/A</v>
      </c>
      <c r="G22" s="10" t="e">
        <f>+VLOOKUP($B22,Gesamt!$A$5:$G$312,6,FALSE)</f>
        <v>#N/A</v>
      </c>
      <c r="H22" s="10" t="e">
        <f>+VLOOKUP($B22,Gesamt!$A$5:$H$312,7,FALSE)</f>
        <v>#N/A</v>
      </c>
      <c r="I22" s="10" t="e">
        <f>+VLOOKUP($B22,Gesamt!$A$5:$I$312,8,FALSE)</f>
        <v>#N/A</v>
      </c>
      <c r="J22" s="10" t="e">
        <f>+VLOOKUP($B22,Gesamt!$A$5:$Q$312,9,FALSE)</f>
        <v>#N/A</v>
      </c>
      <c r="K22" s="10" t="e">
        <f>+VLOOKUP($B22,Gesamt!$A$5:$Q$312,10,FALSE)</f>
        <v>#N/A</v>
      </c>
      <c r="L22" s="10" t="e">
        <f>+VLOOKUP($B22,Gesamt!$A$5:$Q$312,11,FALSE)</f>
        <v>#N/A</v>
      </c>
      <c r="M22" s="10" t="e">
        <f>+VLOOKUP($B22,Gesamt!$A$5:$Q$312,12,FALSE)</f>
        <v>#N/A</v>
      </c>
      <c r="N22" s="10" t="e">
        <f>+VLOOKUP($B22,Gesamt!$A$5:$Q$312,13,FALSE)</f>
        <v>#N/A</v>
      </c>
      <c r="O22" s="10" t="e">
        <f>+VLOOKUP($B22,Gesamt!$A$5:$Q$312,14,FALSE)</f>
        <v>#N/A</v>
      </c>
      <c r="P22" s="10" t="e">
        <f>+VLOOKUP($B22,Gesamt!$A$5:$Q$312,15,FALSE)</f>
        <v>#N/A</v>
      </c>
      <c r="Q22" s="10" t="e">
        <f>+VLOOKUP($B22,Gesamt!$A$5:$Q$312,16,FALSE)</f>
        <v>#N/A</v>
      </c>
      <c r="R22" s="10" t="e">
        <f>(F22*$F$4+G22*$G$4+H22*$H$4+I22*$I$4+J22*$J$4+K22*$K$4+L22*$F$4+M22*$G$4+N22*$H$4+O22*$I$4+P22*$J$4+Q22*$J$4)</f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2">
        <v>146</v>
      </c>
      <c r="C23" s="2" t="e">
        <f>+VLOOKUP($B23,Gesamt!$A$5:$D$312,2,FALSE)</f>
        <v>#N/A</v>
      </c>
      <c r="D23" s="2" t="e">
        <f>+VLOOKUP($B23,Gesamt!$A$5:$D$312,3,FALSE)</f>
        <v>#N/A</v>
      </c>
      <c r="E23" s="1" t="e">
        <f>+VLOOKUP($B23,Gesamt!$A$5:$D$312,4,FALSE)</f>
        <v>#N/A</v>
      </c>
      <c r="F23" s="10" t="e">
        <f>+VLOOKUP($B23,Gesamt!$A$5:$F$312,5,FALSE)</f>
        <v>#N/A</v>
      </c>
      <c r="G23" s="10" t="e">
        <f>+VLOOKUP($B23,Gesamt!$A$5:$G$312,6,FALSE)</f>
        <v>#N/A</v>
      </c>
      <c r="H23" s="10" t="e">
        <f>+VLOOKUP($B23,Gesamt!$A$5:$H$312,7,FALSE)</f>
        <v>#N/A</v>
      </c>
      <c r="I23" s="10" t="e">
        <f>+VLOOKUP($B23,Gesamt!$A$5:$I$312,8,FALSE)</f>
        <v>#N/A</v>
      </c>
      <c r="J23" s="10" t="e">
        <f>+VLOOKUP($B23,Gesamt!$A$5:$Q$312,9,FALSE)</f>
        <v>#N/A</v>
      </c>
      <c r="K23" s="10" t="e">
        <f>+VLOOKUP($B23,Gesamt!$A$5:$Q$312,10,FALSE)</f>
        <v>#N/A</v>
      </c>
      <c r="L23" s="10" t="e">
        <f>+VLOOKUP($B23,Gesamt!$A$5:$Q$312,11,FALSE)</f>
        <v>#N/A</v>
      </c>
      <c r="M23" s="10" t="e">
        <f>+VLOOKUP($B23,Gesamt!$A$5:$Q$312,12,FALSE)</f>
        <v>#N/A</v>
      </c>
      <c r="N23" s="10" t="e">
        <f>+VLOOKUP($B23,Gesamt!$A$5:$Q$312,13,FALSE)</f>
        <v>#N/A</v>
      </c>
      <c r="O23" s="10" t="e">
        <f>+VLOOKUP($B23,Gesamt!$A$5:$Q$312,14,FALSE)</f>
        <v>#N/A</v>
      </c>
      <c r="P23" s="10" t="e">
        <f>+VLOOKUP($B23,Gesamt!$A$5:$Q$312,15,FALSE)</f>
        <v>#N/A</v>
      </c>
      <c r="Q23" s="10" t="e">
        <f>+VLOOKUP($B23,Gesamt!$A$5:$Q$312,16,FALSE)</f>
        <v>#N/A</v>
      </c>
      <c r="R23" s="10" t="e">
        <f>(F23*$F$4+G23*$G$4+H23*$H$4+I23*$I$4+J23*$J$4+K23*$K$4+L23*$F$4+M23*$G$4+N23*$H$4+O23*$I$4+P23*$J$4+Q23*$J$4)</f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2">
        <v>147</v>
      </c>
      <c r="C24" s="2" t="e">
        <f>+VLOOKUP($B24,Gesamt!$A$5:$D$312,2,FALSE)</f>
        <v>#N/A</v>
      </c>
      <c r="D24" s="2" t="e">
        <f>+VLOOKUP($B24,Gesamt!$A$5:$D$312,3,FALSE)</f>
        <v>#N/A</v>
      </c>
      <c r="E24" s="1" t="e">
        <f>+VLOOKUP($B24,Gesamt!$A$5:$D$312,4,FALSE)</f>
        <v>#N/A</v>
      </c>
      <c r="F24" s="10" t="e">
        <f>+VLOOKUP($B24,Gesamt!$A$5:$F$312,5,FALSE)</f>
        <v>#N/A</v>
      </c>
      <c r="G24" s="10" t="e">
        <f>+VLOOKUP($B24,Gesamt!$A$5:$G$312,6,FALSE)</f>
        <v>#N/A</v>
      </c>
      <c r="H24" s="10" t="e">
        <f>+VLOOKUP($B24,Gesamt!$A$5:$H$312,7,FALSE)</f>
        <v>#N/A</v>
      </c>
      <c r="I24" s="10" t="e">
        <f>+VLOOKUP($B24,Gesamt!$A$5:$I$312,8,FALSE)</f>
        <v>#N/A</v>
      </c>
      <c r="J24" s="10" t="e">
        <f>+VLOOKUP($B24,Gesamt!$A$5:$Q$312,9,FALSE)</f>
        <v>#N/A</v>
      </c>
      <c r="K24" s="10" t="e">
        <f>+VLOOKUP($B24,Gesamt!$A$5:$Q$312,10,FALSE)</f>
        <v>#N/A</v>
      </c>
      <c r="L24" s="10" t="e">
        <f>+VLOOKUP($B24,Gesamt!$A$5:$Q$312,11,FALSE)</f>
        <v>#N/A</v>
      </c>
      <c r="M24" s="10" t="e">
        <f>+VLOOKUP($B24,Gesamt!$A$5:$Q$312,12,FALSE)</f>
        <v>#N/A</v>
      </c>
      <c r="N24" s="10" t="e">
        <f>+VLOOKUP($B24,Gesamt!$A$5:$Q$312,13,FALSE)</f>
        <v>#N/A</v>
      </c>
      <c r="O24" s="10" t="e">
        <f>+VLOOKUP($B24,Gesamt!$A$5:$Q$312,14,FALSE)</f>
        <v>#N/A</v>
      </c>
      <c r="P24" s="10" t="e">
        <f>+VLOOKUP($B24,Gesamt!$A$5:$Q$312,15,FALSE)</f>
        <v>#N/A</v>
      </c>
      <c r="Q24" s="10" t="e">
        <f>+VLOOKUP($B24,Gesamt!$A$5:$Q$312,16,FALSE)</f>
        <v>#N/A</v>
      </c>
      <c r="R24" s="10" t="e">
        <f>(F24*$F$4+G24*$G$4+H24*$H$4+I24*$I$4+J24*$J$4+K24*$K$4+L24*$F$4+M24*$G$4+N24*$H$4+O24*$I$4+P24*$J$4+Q24*$J$4)</f>
        <v>#N/A</v>
      </c>
      <c r="S24" s="8" t="e">
        <f t="shared" si="3"/>
        <v>#N/A</v>
      </c>
    </row>
    <row r="25" spans="1:19" ht="12.75">
      <c r="A25" s="1">
        <f t="shared" si="1"/>
        <v>0</v>
      </c>
      <c r="B25" s="122">
        <v>105</v>
      </c>
      <c r="C25" s="2" t="str">
        <f>+VLOOKUP($B25,Gesamt!$A$5:$D$312,2,FALSE)</f>
        <v>Pufahl</v>
      </c>
      <c r="D25" s="2" t="str">
        <f>+VLOOKUP($B25,Gesamt!$A$5:$D$312,3,FALSE)</f>
        <v>Maximilian</v>
      </c>
      <c r="E25" s="1" t="str">
        <f>+VLOOKUP($B25,Gesamt!$A$5:$D$312,4,FALSE)</f>
        <v>Mettingen</v>
      </c>
      <c r="F25" s="10">
        <f>+VLOOKUP($B25,Gesamt!$A$5:$F$312,5,FALSE)</f>
        <v>0</v>
      </c>
      <c r="G25" s="10">
        <f>+VLOOKUP($B25,Gesamt!$A$5:$G$312,6,FALSE)</f>
        <v>0</v>
      </c>
      <c r="H25" s="10">
        <f>+VLOOKUP($B25,Gesamt!$A$5:$H$312,7,FALSE)</f>
        <v>0</v>
      </c>
      <c r="I25" s="10">
        <f>+VLOOKUP($B25,Gesamt!$A$5:$I$312,8,FALSE)</f>
        <v>0</v>
      </c>
      <c r="J25" s="10">
        <f>+VLOOKUP($B25,Gesamt!$A$5:$Q$312,9,FALSE)</f>
        <v>0</v>
      </c>
      <c r="K25" s="10">
        <f>+VLOOKUP($B25,Gesamt!$A$5:$Q$312,10,FALSE)</f>
        <v>0</v>
      </c>
      <c r="L25" s="10">
        <f>+VLOOKUP($B25,Gesamt!$A$5:$Q$312,11,FALSE)</f>
        <v>0</v>
      </c>
      <c r="M25" s="10">
        <f>+VLOOKUP($B25,Gesamt!$A$5:$Q$312,12,FALSE)</f>
        <v>0</v>
      </c>
      <c r="N25" s="10">
        <f>+VLOOKUP($B25,Gesamt!$A$5:$Q$312,13,FALSE)</f>
        <v>0</v>
      </c>
      <c r="O25" s="10">
        <f>+VLOOKUP($B25,Gesamt!$A$5:$Q$312,14,FALSE)</f>
        <v>0</v>
      </c>
      <c r="P25" s="10">
        <f>+VLOOKUP($B25,Gesamt!$A$5:$Q$312,15,FALSE)</f>
        <v>0</v>
      </c>
      <c r="Q25" s="10">
        <f>+VLOOKUP($B25,Gesamt!$A$5:$Q$312,16,FALSE)</f>
        <v>0</v>
      </c>
      <c r="R25" s="10">
        <f>(F25*$F$4+G25*$G$4+H25*$H$4+I25*$I$4+J25*$J$4+K25*$K$4+L25*$F$4+M25*$G$4+N25*$H$4+O25*$I$4+P25*$J$4+Q25*$J$4)</f>
        <v>0</v>
      </c>
      <c r="S25" s="8">
        <f t="shared" si="3"/>
        <v>-1000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2019-05-19T14:20:23Z</cp:lastPrinted>
  <dcterms:created xsi:type="dcterms:W3CDTF">2000-04-24T15:54:13Z</dcterms:created>
  <dcterms:modified xsi:type="dcterms:W3CDTF">2019-05-21T07:44:29Z</dcterms:modified>
  <cp:category/>
  <cp:version/>
  <cp:contentType/>
  <cp:contentStatus/>
</cp:coreProperties>
</file>